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25" windowHeight="10425"/>
  </bookViews>
  <sheets>
    <sheet name="COMPOSIÇÕ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2" l="1"/>
  <c r="H473" i="2"/>
  <c r="H471" i="2" s="1"/>
  <c r="H472" i="2"/>
  <c r="H470" i="2"/>
  <c r="F470" i="2"/>
  <c r="F469" i="2"/>
  <c r="H469" i="2" s="1"/>
  <c r="H466" i="2" s="1"/>
  <c r="H468" i="2"/>
  <c r="F468" i="2"/>
  <c r="F467" i="2"/>
  <c r="H467" i="2" s="1"/>
  <c r="H464" i="2"/>
  <c r="H463" i="2"/>
  <c r="H462" i="2"/>
  <c r="H461" i="2"/>
  <c r="H460" i="2"/>
  <c r="H459" i="2"/>
  <c r="H458" i="2"/>
  <c r="H457" i="2"/>
  <c r="H456" i="2"/>
  <c r="H455" i="2"/>
  <c r="H454" i="2"/>
  <c r="H451" i="2"/>
  <c r="H450" i="2"/>
  <c r="H449" i="2"/>
  <c r="H448" i="2"/>
  <c r="F446" i="2"/>
  <c r="H445" i="2"/>
  <c r="H444" i="2"/>
  <c r="H441" i="2"/>
  <c r="H440" i="2"/>
  <c r="H439" i="2"/>
  <c r="H438" i="2"/>
  <c r="H437" i="2"/>
  <c r="H436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 s="1"/>
  <c r="H418" i="2"/>
  <c r="F418" i="2"/>
  <c r="F417" i="2"/>
  <c r="H417" i="2" s="1"/>
  <c r="H416" i="2"/>
  <c r="F416" i="2"/>
  <c r="F415" i="2"/>
  <c r="H415" i="2" s="1"/>
  <c r="H414" i="2"/>
  <c r="F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8" i="2"/>
  <c r="H397" i="2"/>
  <c r="H396" i="2"/>
  <c r="H395" i="2"/>
  <c r="F391" i="2"/>
  <c r="H391" i="2" s="1"/>
  <c r="H390" i="2"/>
  <c r="F389" i="2"/>
  <c r="H389" i="2" s="1"/>
  <c r="H388" i="2"/>
  <c r="F388" i="2"/>
  <c r="H384" i="2"/>
  <c r="H383" i="2"/>
  <c r="H382" i="2"/>
  <c r="H381" i="2"/>
  <c r="F380" i="2"/>
  <c r="H380" i="2" s="1"/>
  <c r="H379" i="2"/>
  <c r="F375" i="2"/>
  <c r="H375" i="2" s="1"/>
  <c r="H374" i="2"/>
  <c r="H372" i="2" s="1"/>
  <c r="H373" i="2"/>
  <c r="F373" i="2"/>
  <c r="H369" i="2"/>
  <c r="H368" i="2"/>
  <c r="H367" i="2"/>
  <c r="H366" i="2"/>
  <c r="H365" i="2"/>
  <c r="H362" i="2"/>
  <c r="F360" i="2"/>
  <c r="H359" i="2"/>
  <c r="H358" i="2"/>
  <c r="H357" i="2"/>
  <c r="H354" i="2"/>
  <c r="H353" i="2"/>
  <c r="H352" i="2"/>
  <c r="H351" i="2"/>
  <c r="H350" i="2"/>
  <c r="H349" i="2"/>
  <c r="H345" i="2"/>
  <c r="H344" i="2"/>
  <c r="H343" i="2"/>
  <c r="H342" i="2"/>
  <c r="H341" i="2"/>
  <c r="H340" i="2"/>
  <c r="H336" i="2"/>
  <c r="H335" i="2"/>
  <c r="H334" i="2"/>
  <c r="H333" i="2"/>
  <c r="H330" i="2"/>
  <c r="H329" i="2"/>
  <c r="H328" i="2"/>
  <c r="H325" i="2"/>
  <c r="H324" i="2"/>
  <c r="H323" i="2"/>
  <c r="H320" i="2"/>
  <c r="H319" i="2"/>
  <c r="H318" i="2"/>
  <c r="H317" i="2"/>
  <c r="H316" i="2"/>
  <c r="F316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299" i="2"/>
  <c r="F299" i="2"/>
  <c r="H298" i="2"/>
  <c r="H297" i="2"/>
  <c r="H296" i="2"/>
  <c r="H295" i="2"/>
  <c r="H294" i="2"/>
  <c r="H291" i="2"/>
  <c r="H290" i="2"/>
  <c r="H289" i="2"/>
  <c r="H288" i="2"/>
  <c r="H287" i="2"/>
  <c r="H286" i="2"/>
  <c r="H285" i="2"/>
  <c r="H284" i="2"/>
  <c r="H283" i="2"/>
  <c r="H280" i="2"/>
  <c r="H279" i="2"/>
  <c r="H278" i="2"/>
  <c r="H275" i="2"/>
  <c r="H274" i="2"/>
  <c r="H273" i="2" s="1"/>
  <c r="H271" i="2"/>
  <c r="H270" i="2"/>
  <c r="F269" i="2"/>
  <c r="H269" i="2" s="1"/>
  <c r="H266" i="2"/>
  <c r="H265" i="2"/>
  <c r="H264" i="2"/>
  <c r="H261" i="2"/>
  <c r="H260" i="2"/>
  <c r="H259" i="2"/>
  <c r="H258" i="2"/>
  <c r="H257" i="2"/>
  <c r="H256" i="2"/>
  <c r="H253" i="2"/>
  <c r="H252" i="2"/>
  <c r="H251" i="2"/>
  <c r="H250" i="2"/>
  <c r="H249" i="2"/>
  <c r="F249" i="2"/>
  <c r="H247" i="2"/>
  <c r="F247" i="2"/>
  <c r="F248" i="2" s="1"/>
  <c r="H248" i="2" s="1"/>
  <c r="H242" i="2"/>
  <c r="H241" i="2"/>
  <c r="F241" i="2"/>
  <c r="H240" i="2"/>
  <c r="F240" i="2"/>
  <c r="H239" i="2"/>
  <c r="F239" i="2"/>
  <c r="H238" i="2"/>
  <c r="F238" i="2"/>
  <c r="H237" i="2"/>
  <c r="F237" i="2"/>
  <c r="H236" i="2"/>
  <c r="F236" i="2"/>
  <c r="H235" i="2"/>
  <c r="H234" i="2"/>
  <c r="H233" i="2"/>
  <c r="F233" i="2"/>
  <c r="H232" i="2"/>
  <c r="F232" i="2"/>
  <c r="H231" i="2"/>
  <c r="F231" i="2"/>
  <c r="H227" i="2"/>
  <c r="H226" i="2"/>
  <c r="H225" i="2"/>
  <c r="H221" i="2"/>
  <c r="H220" i="2"/>
  <c r="H219" i="2"/>
  <c r="H218" i="2"/>
  <c r="H217" i="2"/>
  <c r="H216" i="2"/>
  <c r="H210" i="2"/>
  <c r="F209" i="2"/>
  <c r="H209" i="2" s="1"/>
  <c r="H208" i="2"/>
  <c r="H207" i="2"/>
  <c r="H206" i="2" s="1"/>
  <c r="H204" i="2"/>
  <c r="H203" i="2"/>
  <c r="H202" i="2"/>
  <c r="H201" i="2"/>
  <c r="H200" i="2"/>
  <c r="H199" i="2"/>
  <c r="H198" i="2"/>
  <c r="H197" i="2"/>
  <c r="H193" i="2" s="1"/>
  <c r="H196" i="2"/>
  <c r="H195" i="2"/>
  <c r="H194" i="2"/>
  <c r="H191" i="2"/>
  <c r="H190" i="2"/>
  <c r="H189" i="2"/>
  <c r="H188" i="2"/>
  <c r="H187" i="2"/>
  <c r="H186" i="2"/>
  <c r="H185" i="2"/>
  <c r="H184" i="2"/>
  <c r="H183" i="2"/>
  <c r="H182" i="2" s="1"/>
  <c r="H180" i="2"/>
  <c r="H179" i="2"/>
  <c r="H178" i="2"/>
  <c r="F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5" i="2"/>
  <c r="H154" i="2"/>
  <c r="H153" i="2"/>
  <c r="H152" i="2"/>
  <c r="H151" i="2"/>
  <c r="H150" i="2"/>
  <c r="H149" i="2"/>
  <c r="H148" i="2"/>
  <c r="H145" i="2"/>
  <c r="H144" i="2"/>
  <c r="H143" i="2"/>
  <c r="H142" i="2"/>
  <c r="H141" i="2"/>
  <c r="H140" i="2"/>
  <c r="H139" i="2"/>
  <c r="H138" i="2"/>
  <c r="H134" i="2"/>
  <c r="H133" i="2"/>
  <c r="H132" i="2"/>
  <c r="H131" i="2"/>
  <c r="H130" i="2"/>
  <c r="H129" i="2"/>
  <c r="H128" i="2"/>
  <c r="H127" i="2"/>
  <c r="F127" i="2"/>
  <c r="H126" i="2"/>
  <c r="H125" i="2"/>
  <c r="H124" i="2"/>
  <c r="H123" i="2"/>
  <c r="H122" i="2"/>
  <c r="F121" i="2"/>
  <c r="H121" i="2" s="1"/>
  <c r="H120" i="2"/>
  <c r="H119" i="2"/>
  <c r="H118" i="2"/>
  <c r="H115" i="2"/>
  <c r="H114" i="2"/>
  <c r="H113" i="2"/>
  <c r="H112" i="2"/>
  <c r="H111" i="2"/>
  <c r="H110" i="2"/>
  <c r="H109" i="2"/>
  <c r="F108" i="2"/>
  <c r="H108" i="2" s="1"/>
  <c r="H107" i="2"/>
  <c r="H106" i="2"/>
  <c r="H105" i="2"/>
  <c r="H104" i="2"/>
  <c r="H103" i="2"/>
  <c r="H102" i="2"/>
  <c r="F102" i="2"/>
  <c r="H101" i="2"/>
  <c r="H100" i="2"/>
  <c r="H99" i="2"/>
  <c r="H96" i="2"/>
  <c r="H95" i="2"/>
  <c r="H94" i="2"/>
  <c r="H93" i="2"/>
  <c r="H92" i="2"/>
  <c r="H91" i="2"/>
  <c r="H90" i="2"/>
  <c r="H89" i="2"/>
  <c r="F89" i="2"/>
  <c r="H88" i="2"/>
  <c r="H87" i="2"/>
  <c r="H86" i="2"/>
  <c r="H85" i="2"/>
  <c r="H84" i="2"/>
  <c r="H83" i="2"/>
  <c r="H82" i="2"/>
  <c r="H81" i="2"/>
  <c r="H80" i="2"/>
  <c r="H77" i="2"/>
  <c r="H76" i="2"/>
  <c r="H75" i="2"/>
  <c r="H74" i="2"/>
  <c r="H73" i="2"/>
  <c r="H72" i="2"/>
  <c r="H71" i="2"/>
  <c r="H70" i="2"/>
  <c r="F70" i="2"/>
  <c r="H69" i="2"/>
  <c r="H68" i="2"/>
  <c r="H67" i="2"/>
  <c r="H66" i="2"/>
  <c r="H65" i="2"/>
  <c r="H64" i="2"/>
  <c r="H63" i="2"/>
  <c r="H62" i="2"/>
  <c r="H61" i="2"/>
  <c r="H58" i="2"/>
  <c r="H57" i="2"/>
  <c r="H56" i="2"/>
  <c r="H55" i="2"/>
  <c r="H54" i="2"/>
  <c r="H53" i="2"/>
  <c r="H52" i="2"/>
  <c r="H51" i="2"/>
  <c r="F51" i="2"/>
  <c r="H50" i="2"/>
  <c r="H49" i="2"/>
  <c r="H48" i="2"/>
  <c r="H47" i="2"/>
  <c r="H46" i="2"/>
  <c r="H45" i="2"/>
  <c r="H44" i="2"/>
  <c r="H43" i="2"/>
  <c r="H42" i="2"/>
  <c r="H39" i="2"/>
  <c r="H38" i="2"/>
  <c r="H37" i="2"/>
  <c r="H36" i="2"/>
  <c r="H35" i="2"/>
  <c r="H34" i="2"/>
  <c r="H33" i="2"/>
  <c r="H32" i="2"/>
  <c r="F32" i="2"/>
  <c r="H31" i="2"/>
  <c r="H30" i="2"/>
  <c r="H29" i="2"/>
  <c r="H28" i="2"/>
  <c r="H27" i="2"/>
  <c r="H26" i="2"/>
  <c r="H25" i="2"/>
  <c r="H24" i="2"/>
  <c r="H22" i="2" s="1"/>
  <c r="H23" i="2"/>
  <c r="H20" i="2"/>
  <c r="H19" i="2"/>
  <c r="H18" i="2"/>
  <c r="H17" i="2"/>
  <c r="H16" i="2"/>
  <c r="H15" i="2"/>
  <c r="H14" i="2"/>
  <c r="H13" i="2"/>
  <c r="F13" i="2"/>
  <c r="H12" i="2"/>
  <c r="H11" i="2"/>
  <c r="H10" i="2"/>
  <c r="H9" i="2"/>
  <c r="H8" i="2"/>
  <c r="H7" i="2"/>
  <c r="F7" i="2"/>
  <c r="H6" i="2"/>
  <c r="H5" i="2"/>
  <c r="H4" i="2"/>
  <c r="H41" i="2" l="1"/>
  <c r="H263" i="2"/>
  <c r="H277" i="2"/>
  <c r="H315" i="2"/>
  <c r="H327" i="2"/>
  <c r="H361" i="2" s="1"/>
  <c r="H246" i="2"/>
  <c r="H399" i="2"/>
  <c r="H224" i="2"/>
  <c r="H268" i="2"/>
  <c r="H360" i="2" s="1"/>
  <c r="H282" i="2"/>
  <c r="H301" i="2"/>
  <c r="H332" i="2"/>
  <c r="H157" i="2"/>
  <c r="H255" i="2"/>
  <c r="H293" i="2"/>
  <c r="H79" i="2"/>
  <c r="H230" i="2"/>
  <c r="H453" i="2"/>
  <c r="H3" i="2"/>
  <c r="H117" i="2"/>
  <c r="H60" i="2"/>
  <c r="H147" i="2"/>
  <c r="H137" i="2"/>
  <c r="H98" i="2"/>
  <c r="H322" i="2"/>
  <c r="H347" i="2"/>
  <c r="H364" i="2"/>
  <c r="H215" i="2"/>
  <c r="H378" i="2"/>
  <c r="H338" i="2"/>
  <c r="H387" i="2"/>
  <c r="H394" i="2"/>
  <c r="H435" i="2"/>
  <c r="F447" i="2"/>
  <c r="H447" i="2" s="1"/>
  <c r="H446" i="2"/>
  <c r="H254" i="2" l="1"/>
  <c r="H356" i="2"/>
  <c r="H443" i="2"/>
</calcChain>
</file>

<file path=xl/sharedStrings.xml><?xml version="1.0" encoding="utf-8"?>
<sst xmlns="http://schemas.openxmlformats.org/spreadsheetml/2006/main" count="1845" uniqueCount="411">
  <si>
    <t>DESCRIÇÃO</t>
  </si>
  <si>
    <t>SINAPI</t>
  </si>
  <si>
    <t>m²</t>
  </si>
  <si>
    <t>UN</t>
  </si>
  <si>
    <t>M2</t>
  </si>
  <si>
    <t>COMPOSIÇÃO</t>
  </si>
  <si>
    <t>CP 43</t>
  </si>
  <si>
    <t>EXECUÇÃO DE SANITÁRIO E VESTIÁRIO EM CANTEIRO DE OBRA, INCLUSIVE FOSSA BIODIGETORA E SUMIDOURO</t>
  </si>
  <si>
    <t>90105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</si>
  <si>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LOCAISCOM BAIXO NÍVEL DE INTERFERÊNCIA. AF_01/2015</t>
  </si>
  <si>
    <t>REATERRO MANUAL DE VALAS COM COMPACTAÇÃO MECANIZADA. AF_04/2016</t>
  </si>
  <si>
    <t>COTAÇÃO</t>
  </si>
  <si>
    <t>TDM</t>
  </si>
  <si>
    <t>74005/1</t>
  </si>
  <si>
    <t>CP 28</t>
  </si>
  <si>
    <t>CP 29</t>
  </si>
  <si>
    <t>CP 30</t>
  </si>
  <si>
    <t>CP 12</t>
  </si>
  <si>
    <t>EXECUÇÃO DE LAJE PARA FUNDAÇÃO DO POÇO DE PASSAGEM FCK=25MPA (2,5M X 2,5M X 0,15)</t>
  </si>
  <si>
    <t>unid</t>
  </si>
  <si>
    <t>FORNECIMENTO E IMPLANTAÇÃO DE MANILHA PARA POÇO DE PASSAGEM  DE 1,5M DE DIÂMETRO EM TUBO DE CONCRETO ARMADO PA2</t>
  </si>
  <si>
    <t>CP 15</t>
  </si>
  <si>
    <t>CP 16</t>
  </si>
  <si>
    <t>CP 17</t>
  </si>
  <si>
    <t>CP 21</t>
  </si>
  <si>
    <t>pç</t>
  </si>
  <si>
    <t>CP 22</t>
  </si>
  <si>
    <t>CP 23</t>
  </si>
  <si>
    <t>CP 24</t>
  </si>
  <si>
    <t>CP 25</t>
  </si>
  <si>
    <t>CP 26</t>
  </si>
  <si>
    <t>cotação</t>
  </si>
  <si>
    <t>21138</t>
  </si>
  <si>
    <t>MADEIRA ROLICA TRATADA, EUCALIPTO OU EQUIVALENTE DA REGIAO, H = 2,2 M, D = 8 A 11 CM (PARA CERCA)</t>
  </si>
  <si>
    <t>5076</t>
  </si>
  <si>
    <t>GRAMPO DE ACO POLIDO 1 " X 9</t>
  </si>
  <si>
    <t>CP 8</t>
  </si>
  <si>
    <t>CP 9</t>
  </si>
  <si>
    <t>CP 1</t>
  </si>
  <si>
    <t>CP 2</t>
  </si>
  <si>
    <t>CP 3</t>
  </si>
  <si>
    <t>CP 4</t>
  </si>
  <si>
    <t>CP 5</t>
  </si>
  <si>
    <t>CP 6</t>
  </si>
  <si>
    <t>CP 7</t>
  </si>
  <si>
    <t>CP 9A</t>
  </si>
  <si>
    <t>CP 27</t>
  </si>
  <si>
    <t>CP 31</t>
  </si>
  <si>
    <t>CP 10</t>
  </si>
  <si>
    <t>BASE E SUB BASE COM BRITA 4 COMPACTADA</t>
  </si>
  <si>
    <t>CP 11</t>
  </si>
  <si>
    <t>CP 32</t>
  </si>
  <si>
    <t>CP 42</t>
  </si>
  <si>
    <t>M</t>
  </si>
  <si>
    <t>REFERENCIA</t>
  </si>
  <si>
    <t>TIPO ITEM</t>
  </si>
  <si>
    <t xml:space="preserve">CODIGO </t>
  </si>
  <si>
    <t>UNIDADE</t>
  </si>
  <si>
    <t>QUANTIDADE/COEFICIENTE</t>
  </si>
  <si>
    <t>PRECO UNITARIO</t>
  </si>
  <si>
    <t>CUSTO TOTAL</t>
  </si>
  <si>
    <t>FORNECIMENTO E EXECUÇÃO DE CAIXA DE PASSAGEM - TIPO 1 BASE DE 1,4 M</t>
  </si>
  <si>
    <t>CONCRETO FCK = 25MPA, TRAÇO 1:2,3:2,7 (CIMENTO/ AREIA MÉDIA/ BRITA 1)  - PREPARO MECÂNICO COM BETONEIRA 600 L. AF_07/2016</t>
  </si>
  <si>
    <t>M3</t>
  </si>
  <si>
    <t>ARMAÇÃO DE ESTRUTURAS DE CONCRETO ARMADO, EXCETO VIGAS, PILARES, LAJES E FUNDAÇÕES, UTILIZANDO AÇO CA-50 DE 8,0 MM - MONTAGEM. AF_12/2015</t>
  </si>
  <si>
    <t>KG</t>
  </si>
  <si>
    <t>INSUMO</t>
  </si>
  <si>
    <t>SARRAFO DE MADEIRA NAO APARELHADA 2,5 X 5 CM (1 X 2 ") PINUS, MISTA OU EQUIVALENTE DA REGIAO</t>
  </si>
  <si>
    <t>PREGO DE ACO POLIDO COM CABECA 17 X 27 (2 1/2 X 11)</t>
  </si>
  <si>
    <t>CARPINTEIRO DE FORMAS COM ENCARGOS COMPLEMENTARES</t>
  </si>
  <si>
    <t>H</t>
  </si>
  <si>
    <t>SERVENTE COM ENCARGOS COMPLEMENTARES</t>
  </si>
  <si>
    <t>CONCRETO FCK = 15MPA, TRAÇO 1:3,4:3,5 (CIMENTO/ AREIA MÉDIA/ BRITA 1)  - PREPARO MECÂNICO COM BETONEIRA 400 L. AF_07/2016</t>
  </si>
  <si>
    <t>LASTRO DE CONCRETO MAGRO, APLICADO EM PISOS OU RADIERS, ESPESSURA DE 5 CM. AF_07/2016</t>
  </si>
  <si>
    <t>REATERRO MANUAL DE VALAS COM COMPACTAÇÃO MECANIZADA. AF_04/2016LOCAIS COM ALTO NÍVEL DE INTERFERÊNCIA. AF_04/2016</t>
  </si>
  <si>
    <t>BLOCO CONCRETO ESTRUTURAL 19 X 19 X 39 CM, FBK 14 MPA (NBR 6136)</t>
  </si>
  <si>
    <t>ARMAÇÃO DE BLOCO, VIGA BALDRAME OU SAPATA UTILIZANDO AÇO CA-50 DE 6,3 MM - MONTAGEM. AF_06/2017</t>
  </si>
  <si>
    <t>ARMAÇÃO DE BLOCO, VIGA BALDRAME OU SAPATA UTILIZANDO AÇO CA-50 DE 8 MM - MONTAGEM. AF_06/2017</t>
  </si>
  <si>
    <t>COMPOSICAO</t>
  </si>
  <si>
    <t>ARGAMASSA TRAÇO 1:4 (EM VOLUME DE CIMENTO E AREIA GROSSA ÚMIDA) PARA CHAPISCO CONVENCIONAL, PREPARO MECÂNICO COM BETONEIRA 400 L. AF_08/2019</t>
  </si>
  <si>
    <t>PEDREIRO COM ENCARGOS COMPLEMENTARES</t>
  </si>
  <si>
    <t>ARGAMASSA INDUSTRIALIZADA PARA CHAPISCO COLANTE</t>
  </si>
  <si>
    <t>ESCAVAÇÃO MECANIZADA DE VALA COM PROF. ATÉ 1,5 M (MÉDIA ENTRE MONTANTE E JUSANTE/UMA COMPOSIÇÃO POR TRECHO), COM ESCAVADEIRA HIDRÁULICA (0,8 M3), LARG. DE 1,5 M A 2,5 M, EM SOLO DE 1A CATEGORIA, EM LOCAIS COM ALTO NÍVEL DE INTERFERÊNCIA. AF_01/2015</t>
  </si>
  <si>
    <t>FORNECIMENTO E EXECUÇÃO DE CAIXAS DE PASSAGEM - TIPO 2 BASE DE 4,2 M</t>
  </si>
  <si>
    <t>FORNECIMENTO E EXECUÇÃO DE CAIXAS DE PASSAGEM - TIPO 3 BASE DE 4,2 M</t>
  </si>
  <si>
    <t>FORNECIMENTO E EXECUÇÃO DE CAIXAS DE PASSAGEM - TIPO 4 BASE DE 4,2 M</t>
  </si>
  <si>
    <t>FORNECIMENTO E EXECUÇÃO DE CAIXAS DE PASSAGEM - TIPO 5 BASE DE 4,2 M</t>
  </si>
  <si>
    <t>FORNECIMENTO E EXECUÇÃO DE CAIXAS DE PASSAGEM - TIPO 6 BASE DE 1,4 M</t>
  </si>
  <si>
    <t>FORNECIMENTO E EXECUÇÃO DE CAIXAS DE PASSAGEM - TIPO 7 BASE DE 1,4 M</t>
  </si>
  <si>
    <t>CANAL RETANGULAR REVESTIDO DE CONCRETO b=0,6 m - R2</t>
  </si>
  <si>
    <t>ARMAÇÃO DE LAJE DE UMA ESTRUTURA CONVENCIONAL DE CONCRETO ARMADO EM UM EDIFÍCIO DE MÚLTIPLOS PAVIMENTOS UTILIZANDO AÇO CA-50 DE 6,3 MM - MONTAGEM. AF_12/2015</t>
  </si>
  <si>
    <t>CANAL RETANGULAR REVESTIDO DE CONCRETO b=0,8 m - R2</t>
  </si>
  <si>
    <t>FORNECIMENTO E EXECUÇÃO DE POÇO DE VISITA</t>
  </si>
  <si>
    <t>660</t>
  </si>
  <si>
    <t>CANALETA CONCRETO 19 X 19 X 19 CM (CLASSE C - NBR 6136)</t>
  </si>
  <si>
    <t>40,9500000</t>
  </si>
  <si>
    <t>25067</t>
  </si>
  <si>
    <t>BLOCO CONCRETO ESTRUTURAL 19 X 19 X 39 CM, FBK 4,5 MPA (NBR 6136)</t>
  </si>
  <si>
    <t>117,9003000</t>
  </si>
  <si>
    <t>87316</t>
  </si>
  <si>
    <t>0,0062000</t>
  </si>
  <si>
    <t>88309</t>
  </si>
  <si>
    <t>30,9592000</t>
  </si>
  <si>
    <t>88316</t>
  </si>
  <si>
    <t>88628</t>
  </si>
  <si>
    <t>ARGAMASSA TRAÇO 1:3 (EM VOLUME DE CIMENTO E AREIA MÉDIA ÚMIDA), PREPARO MECÂNICO COM BETONEIRA 400 L. AF_08/2019</t>
  </si>
  <si>
    <t>0,9804000</t>
  </si>
  <si>
    <t>88907</t>
  </si>
  <si>
    <t>ESCAVADEIRA HIDRÁULICA SOBRE ESTEIRAS, CAÇAMBA 1,20 M3, PESO OPERACIONAL 21 T, POTÊNCIA BRUTA 155 HP - CHP DIURNO. AF_06/2014</t>
  </si>
  <si>
    <t>CHP</t>
  </si>
  <si>
    <t>0,1951000</t>
  </si>
  <si>
    <t>88908</t>
  </si>
  <si>
    <t>ESCAVADEIRA HIDRÁULICA SOBRE ESTEIRAS, CAÇAMBA 1,20 M3, PESO OPERACIONAL 21 T, POTÊNCIA BRUTA 155 HP - CHI DIURNO. AF_06/2014</t>
  </si>
  <si>
    <t>CHI</t>
  </si>
  <si>
    <t>0,6562000</t>
  </si>
  <si>
    <t>89993</t>
  </si>
  <si>
    <t>GRAUTEAMENTO VERTICAL EM ALVENARIA ESTRUTURAL. AF_01/2015</t>
  </si>
  <si>
    <t>0,0598000</t>
  </si>
  <si>
    <t>89995</t>
  </si>
  <si>
    <t>GRAUTEAMENTO DE CINTA SUPERIOR OU DE VERGA EM ALVENARIA ESTRUTURAL. AF_01/2015</t>
  </si>
  <si>
    <t>0,1200000</t>
  </si>
  <si>
    <t>89996</t>
  </si>
  <si>
    <t>ARMAÇÃO VERTICAL DE ALVENARIA ESTRUTURAL; DIÂMETRO DE 10,0 MM. AF_01/2015</t>
  </si>
  <si>
    <t>1,9744000</t>
  </si>
  <si>
    <t>89998</t>
  </si>
  <si>
    <t>ARMAÇÃO DE CINTA DE ALVENARIA ESTRUTURAL; DIÂMETRO DE 10,0 MM. AF_01/2015</t>
  </si>
  <si>
    <t>4,8126000</t>
  </si>
  <si>
    <t>92783</t>
  </si>
  <si>
    <t>ARMAÇÃO DE LAJE DE UMA ESTRUTURA CONVENCIONAL DE CONCRETO ARMADO EM UMA EDIFICAÇÃO TÉRREA OU SOBRADO UTILIZANDO AÇO CA-60 DE 4,2 MM - MONTAGEM. AF_12/2015</t>
  </si>
  <si>
    <t>25,8984000</t>
  </si>
  <si>
    <t>94116</t>
  </si>
  <si>
    <t>LASTRO COM PREPARO DE FUNDO, LARGURA MAIOR OU IGUAL A 1,5 M, COM CAMADA DE BRITA, LANÇAMENTO MECANIZADO, EM LOCAL COM NÍVEL BAIXO DE INTERFERÊNCIA. AF_06/2016</t>
  </si>
  <si>
    <t>1,1088000</t>
  </si>
  <si>
    <t>94970</t>
  </si>
  <si>
    <t>CONCRETO FCK = 20MPA, TRAÇO 1:2,7:3 (CIMENTO/ AREIA MÉDIA/ BRITA 1)  - PREPARO MECÂNICO COM BETONEIRA 600 L. AF_07/2016</t>
  </si>
  <si>
    <t>0,9756000</t>
  </si>
  <si>
    <t>97736</t>
  </si>
  <si>
    <t>PEÇA RETANGULAR PRÉ-MOLDADA, VOLUME DE CONCRETO ACIMA DE 100 LITROS, TAXA DE AÇO APROXIMADA DE 30KG/M³. AF_01/2018</t>
  </si>
  <si>
    <t>0,6416000</t>
  </si>
  <si>
    <t>97738</t>
  </si>
  <si>
    <t>PEÇA CIRCULAR PRÉ-MOLDADA, VOLUME DE CONCRETO DE 10 A 30 LITROS, TAXA DE FIBRA DE POLIPROPILENO APROXIMADA DE 6 KG/M³. AF_01/2018_P</t>
  </si>
  <si>
    <t>0,0221000</t>
  </si>
  <si>
    <t>73607</t>
  </si>
  <si>
    <t>ASSENTAMENTO DE TAMPAO DE FERRO FUNDIDO 600 MM</t>
  </si>
  <si>
    <t>TAMPAO FOFO SIMPLES COM BASE, CLASSE D400 CARGA MAX 40 T, REDONDO TAMPA 600 MM, REDE PLUVIAL/ESGOTO</t>
  </si>
  <si>
    <t xml:space="preserve">UN    </t>
  </si>
  <si>
    <t>PEDRA BRITADA N. 4 (50 A 76 MM) POSTO PEDREIRA/FORNECEDOR, SEM FRETE</t>
  </si>
  <si>
    <t xml:space="preserve">M3    </t>
  </si>
  <si>
    <t>83356</t>
  </si>
  <si>
    <t>TRANSPORTE COMERCIAL DE BRITA</t>
  </si>
  <si>
    <t>M3XKM</t>
  </si>
  <si>
    <t>5631</t>
  </si>
  <si>
    <t>ESCAVADEIRA HIDRÁULICA SOBRE ESTEIRAS, CAÇAMBA 0,80 M3, PESO OPERACIONAL 17 T, POTENCIA BRUTA 111 HP - CHP DIURNO. AF_06/2014</t>
  </si>
  <si>
    <t>0,0113000</t>
  </si>
  <si>
    <t>5632</t>
  </si>
  <si>
    <t>ESCAVADEIRA HIDRÁULICA SOBRE ESTEIRAS, CAÇAMBA 0,80 M3, PESO OPERACIONAL 17 T, POTENCIA BRUTA 111 HP - CHI DIURNO. AF_06/2014</t>
  </si>
  <si>
    <t>0,0123000</t>
  </si>
  <si>
    <t>5684</t>
  </si>
  <si>
    <t>ROLO COMPACTADOR VIBRATÓRIO DE UM CILINDRO AÇO LISO, POTÊNCIA 80 HP, PESO OPERACIONAL MÁXIMO 8,1 T, IMPACTO DINÂMICO 16,15 / 9,5 T, LARGURA DE TRABALHO 1,68 M - CHP DIURNO. AF_06/2014</t>
  </si>
  <si>
    <t>0,0031000</t>
  </si>
  <si>
    <t>5685</t>
  </si>
  <si>
    <t>ROLO COMPACTADOR VIBRATÓRIO DE UM CILINDRO AÇO LISO, POTÊNCIA 80 HP, PESO OPERACIONAL MÁXIMO 8,1 T, IMPACTO DINÂMICO 16,15 / 9,5 T, LARGURA DE TRABALHO 1,68 M - CHI DIURNO. AF_06/2014</t>
  </si>
  <si>
    <t>0,0205000</t>
  </si>
  <si>
    <t>73436</t>
  </si>
  <si>
    <t>ROLO COMPACTADOR VIBRATÓRIO PÉ DE CARNEIRO PARA SOLOS, POTÊNCIA 80 HP, PESO OPERACIONAL SEM/COM LASTRO 7,4 / 8,8 T, LARGURA DE TRABALHO 1,68 M - CHP DIURNO. AF_02/2016</t>
  </si>
  <si>
    <t>0,0022000</t>
  </si>
  <si>
    <t>0,0826000</t>
  </si>
  <si>
    <t>93244</t>
  </si>
  <si>
    <t>ROLO COMPACTADOR VIBRATÓRIO PÉ DE CARNEIRO PARA SOLOS, POTÊNCIA 80 HP, PESO OPERACIONAL SEM/COM LASTRO 7,4 / 8,8 T, LARGURA DE TRABALHO 1,68 M - CHI DIURNO. AF_02/2016</t>
  </si>
  <si>
    <t>0,0214000</t>
  </si>
  <si>
    <t>BASE E SUB BASE COM BRITA CORRISA COMPACTADA</t>
  </si>
  <si>
    <t>0,0077000</t>
  </si>
  <si>
    <t>0,0084000</t>
  </si>
  <si>
    <t>5901</t>
  </si>
  <si>
    <t>CAMINHÃO PIPA 10.000 L TRUCADO, PESO BRUTO TOTAL 23.000 KG, CARGA ÚTIL MÁXIMA 15.935 KG, DISTÂNCIA ENTRE EIXOS 4,8 M, POTÊNCIA 230 CV, INCLUSIVE TANQUE DE AÇO PARA TRANSPORTE DE ÁGUA - CHP DIURNO. AF_06/2014</t>
  </si>
  <si>
    <t>0,0058000</t>
  </si>
  <si>
    <t>5903</t>
  </si>
  <si>
    <t>CAMINHÃO PIPA 10.000 L TRUCADO, PESO BRUTO TOTAL 23.000 KG, CARGA ÚTIL MÁXIMA 15.935 KG, DISTÂNCIA ENTRE EIXOS 4,8 M, POTÊNCIA 230 CV, INCLUSIVE TANQUE DE AÇO PARA TRANSPORTE DE ÁGUA - CHI DIURNO. AF_06/2014</t>
  </si>
  <si>
    <t>0,0103000</t>
  </si>
  <si>
    <t>5932</t>
  </si>
  <si>
    <t>MOTONIVELADORA POTÊNCIA BÁSICA LÍQUIDA (PRIMEIRA MARCHA) 125 HP, PESO BRUTO 13032 KG, LARGURA DA LÂMINA DE 3,7 M - CHP DIURNO. AF_06/2014</t>
  </si>
  <si>
    <t>5934</t>
  </si>
  <si>
    <t>MOTONIVELADORA POTÊNCIA BÁSICA LÍQUIDA (PRIMEIRA MARCHA) 125 HP, PESO BRUTO 13032 KG, LARGURA DA LÂMINA DE 3,7 M - CHI DIURNO. AF_06/2014</t>
  </si>
  <si>
    <t>0,0563000</t>
  </si>
  <si>
    <t>PEDRA BRITADA OU BICA CORRIDA, NAO CLASSIFICADA (POSTO PEDREIRA/FORNECEDOR, SEM FRETE)</t>
  </si>
  <si>
    <t>96463</t>
  </si>
  <si>
    <t>ROLO COMPACTADOR DE PNEUS, ESTATICO, PRESSAO VARIAVEL, POTENCIA 110 HP, PESO SEM/COM LASTRO 10,8/27 T, LARGURA DE ROLAGEM 2,30 M - CHP DIURNO. AF_06/2017</t>
  </si>
  <si>
    <t>0,0039000</t>
  </si>
  <si>
    <t>96464</t>
  </si>
  <si>
    <t>ROLO COMPACTADOR DE PNEUS, ESTATICO, PRESSAO VARIAVEL, POTENCIA 110 HP, PESO SEM/COM LASTRO 10,8/27 T, LARGURA DE ROLAGEM 2,30 M - CHI DIURNO. AF_06/2017</t>
  </si>
  <si>
    <t>0,0122000</t>
  </si>
  <si>
    <t>36</t>
  </si>
  <si>
    <t>ACO CA-50, 8,0 MM, VERGALHAO</t>
  </si>
  <si>
    <t>92917</t>
  </si>
  <si>
    <t>94971</t>
  </si>
  <si>
    <t>4512</t>
  </si>
  <si>
    <t>5069</t>
  </si>
  <si>
    <t>0,0800000</t>
  </si>
  <si>
    <t>0,81</t>
  </si>
  <si>
    <t>88262</t>
  </si>
  <si>
    <t>0,1000000</t>
  </si>
  <si>
    <t>2,03</t>
  </si>
  <si>
    <t>0,2000000</t>
  </si>
  <si>
    <t>2,91</t>
  </si>
  <si>
    <t>CP 13</t>
  </si>
  <si>
    <t>TUBO CONCRETO ARMADO, CLASSE PA-2, PB, DN 1500 MM, PARA AGUAS PLUVIAIS (NBR 8890)</t>
  </si>
  <si>
    <t xml:space="preserve">M     </t>
  </si>
  <si>
    <t>0,2812000</t>
  </si>
  <si>
    <t>0,5928000</t>
  </si>
  <si>
    <t>88246</t>
  </si>
  <si>
    <t>ASSENTADOR DE TUBOS COM ENCARGOS COMPLEMENTARES</t>
  </si>
  <si>
    <t>1,3254000</t>
  </si>
  <si>
    <t>2,6507000</t>
  </si>
  <si>
    <t>88629</t>
  </si>
  <si>
    <t>ARGAMASSA TRAÇO 1:3 (EM VOLUME DE CIMENTO E AREIA MÉDIA ÚMIDA), PREPARO MANUAL. AF_08/2019</t>
  </si>
  <si>
    <t>0,0472000</t>
  </si>
  <si>
    <t>CP 14</t>
  </si>
  <si>
    <t>FORNECIMENTO E LANCAMENTO DE BRITA N. 4</t>
  </si>
  <si>
    <t>4723</t>
  </si>
  <si>
    <t>1,0500000</t>
  </si>
  <si>
    <t>2,0000000</t>
  </si>
  <si>
    <t xml:space="preserve">EMISSÁRIO DE PERCOLADO </t>
  </si>
  <si>
    <t>90091</t>
  </si>
  <si>
    <t>ESCAVAÇÃO MECANIZADA DE VALA COM PROF. ATÉ 1,5 M(MÉDIA ENTRE MONTANTE E JUSANTE/UMA COMPOSIÇÃO POR TRECHO), COM ESCAVADEIRA HIDRÁULICA (0,8 M3), LARG. DE 1,5M A 2,5 M, EM SOLO DE 1A CATEGORIA, LOCAIS COM BAIXO NÍVEL DE INTERFERÊNCIA. AF_01/2015</t>
  </si>
  <si>
    <t>90093</t>
  </si>
  <si>
    <t>ESCAVAÇÃO MECANIZADA DE VALA COM PROF. MAIOR QUE 1,5 M ATÉ 3,0 M (MÉDIA ENTRE MONTANTE E JUSANTE/UMA COMPOSIÇÃO POR TRECHO), COM ESCAVADEIRA HIDRÁULICA (0,8 M3/111 HP), LARG. DE 1,5 M A 2,5 M, EM SOLO DE 1A CATEGORIA, LOCAIS COM BAIXO NÍVEL DE INTERFERÊNCIA. AF_01/2015</t>
  </si>
  <si>
    <t>90095</t>
  </si>
  <si>
    <t>ESCAVAÇÃO MECANIZADA DE VALA COM PROF. MAIOR QUE 3,0 M ATÉ 4,5 M (MÉDIA ENTRE MONTANTE E JUSANTE/UMA COMPOSIÇÃO POR TRECHO), COM ESCAVADEIRA HIDRÁULICA (1,2 M3/155 HP), LARG. DE 1,5 M A 2,5 M, EM SOLO DE 1A CATEGORIA, LOCAIS COM BAIXO NÍVEL DE INTERFERÊNCIA. AF_01/2015</t>
  </si>
  <si>
    <t>90098</t>
  </si>
  <si>
    <t>ESCAVAÇÃO MECANIZADA DE VALA COM PROF. MAIOR QUE 4,5 M ATÉ 6,0 M (MÉDIA ENTRE MONTANTE E JUSANTE/UMA COMPOSIÇÃO POR TRECHO), COM ESCAVADEIRA HIDRÁULICA (1,2 M3/155 HP), LARG. DE 1,5 M A 2,5 M, EM SOLO DE 1A CATEGORIA, LOCAIS COM BAIXO NÍVEL DE INTERFERÊNCIA. AF_01/2015</t>
  </si>
  <si>
    <t>TUBO DE POLIETILENO DE ALTA DENSIDADE, PEAD, PE-80, DE= 250 MM , ( SDR 11 - PN 12,5 ) (NBR 15561)</t>
  </si>
  <si>
    <t>Kanaflex</t>
  </si>
  <si>
    <t>Solda de topo por termofusão</t>
  </si>
  <si>
    <t>93367</t>
  </si>
  <si>
    <t>REATERRO MECANIZADO DE VALA COM ESCAVADEIRA HIDRÁULICA (CAPACIDADE DA CAÇAMBA: 0,8 M³ / POTÊNCIA: 111 HP), LARGURA DE 1,5 A 2,5 M, PROFUNDIDADE ATÉ 1,5 M, COM SOLO DE 1ª CATEGORIA EM LOCAIS COM BAIXO NÍVEL DE INTERFERÊNCIA. AF_04/2016</t>
  </si>
  <si>
    <t>93369</t>
  </si>
  <si>
    <t>REATERRO MECANIZADO DE VALA COM ESCAVADEIRA HIDRÁULICA (CAPACIDADE DA CAÇAMBA: 0,8 M³ / POTÊNCIA: 111 HP), LARGURA DE 1,5 A 2,5 M, PROFUNDIDADE DE 1,5 A 3,0 M, COM SOLO (SEM SUBSTITUIÇÃO) DE 1ª CATEGORIA EM LOCAIS COM BAIXO NÍVEL DE INTERFERÊNCIA. AF_04/2016</t>
  </si>
  <si>
    <t>93371</t>
  </si>
  <si>
    <t>REATERRO MECANIZADO DE VALA COM ESCAVADEIRA HIDRÁULICA (CAPACIDADE DA CAÇAMBA: 0,8 M³ / POTÊNCIA: 111 HP), LARGURA DE 1,5 A 2,5 M, PROFUNDIDADE DE 3,0 A 4,5 M, COM SOLO (SEM SUBSTITUIÇÃO) DE 1ª CATEGORIA EM LOCAIS COM BAIXO NÍVEL DE INTERFERÊNCIA. AF_04/2016</t>
  </si>
  <si>
    <t>93373</t>
  </si>
  <si>
    <t>REATERRO MECANIZADO DE VALA COM ESCAVADEIRA HIDRÁULICA (CAPACIDADE DA CAÇAMBA: 0,8 M³ / POTÊNCIA: 111 HP), LARGURA DE 1,5 A 2,5 M, PROFUNDIDADE DE 4,5 A 6,0 M, COM SOLO (SEM SUBSTITUIÇÃO) DE 1ª CATEGORIA EM LOCAIS COM BAIXO NÍVEL DE INTERFERÊNCIA. AF_04/2016</t>
  </si>
  <si>
    <t>VALOR POR METRO</t>
  </si>
  <si>
    <t>EXECUÇÃO DE LAJE PARA FUNDAÇÃO DOS DRENO EM CONCRETO FCK=25MPA (2,0M X 2,0M X 0,15)</t>
  </si>
  <si>
    <t>FORNECIMENTO E INSTALAÇÃO DE DRENO VERTICAL EM TUBO DE CONCRETO PA2 PERFURADO, Ø=40CM</t>
  </si>
  <si>
    <t>CP 17A</t>
  </si>
  <si>
    <t>Fornecimento e instalação de tubo de concreto PA2 perfurado, Ø=40cm</t>
  </si>
  <si>
    <t>TUBO CONCRETO ARMADO, CLASSE PA-2, PB, DN 400 MM, PARA AGUAS PLUVIAIS (NBR 8890)</t>
  </si>
  <si>
    <t>CP 18</t>
  </si>
  <si>
    <t>Fornecimento e instalação de tela soldada Q138, (Ø=1,20m de fuste)</t>
  </si>
  <si>
    <t xml:space="preserve">M2    </t>
  </si>
  <si>
    <t>TELA DE ACO SOLDADA NERVURADA CA-60, Q-138, (2,20 KG/M2), DIAMETRO DO FIO = 4,2 MM, LARGURA =  2,45 X 120 M DE COMPRIMENTO, ESPACAMENTO DA MALHA = 10  X 10 CM</t>
  </si>
  <si>
    <t>88238</t>
  </si>
  <si>
    <t>AJUDANTE DE ARMADOR COM ENCARGOS COMPLEMENTARES</t>
  </si>
  <si>
    <t>88245</t>
  </si>
  <si>
    <t>ARMADOR COM ENCARGOS COMPLEMENTARES</t>
  </si>
  <si>
    <t>CP 19</t>
  </si>
  <si>
    <t>Fornecimento e instalação de rachão</t>
  </si>
  <si>
    <t>PEDRA DE MAO OU PEDRA RACHAO PARA ARRIMO/FUNDACAO (POSTO PEDREIRA/FORNECEDOR, SEM FRETE)</t>
  </si>
  <si>
    <t>CP 20</t>
  </si>
  <si>
    <t>FORNECIMENTO DE RACHÃO</t>
  </si>
  <si>
    <t xml:space="preserve">CAIXA DE PASSAGEM CP </t>
  </si>
  <si>
    <t>ESCAVAÇÃO MANUAL DE VALA COM PROFUNDIDADE MENOR OU IGUAL A 1,30 M. AF_03/2016</t>
  </si>
  <si>
    <t>POÇO DE VISITA CIRCULAR PARA ESGOTO, EM CONCRETO PRÉ-MOLDADO, DIÂMETRO INTERNO = 1,0 M, PROFUNDIDADE ATÉ 1,50 M, EXCLUINDO TAMPÃO. AF_04/2018</t>
  </si>
  <si>
    <t>CAIXA DE PASSAGEM CPVT</t>
  </si>
  <si>
    <t>74157/4</t>
  </si>
  <si>
    <t>LANCAMENTO/APLICACAO MANUAL DE CONCRETO EM FUNDACOES</t>
  </si>
  <si>
    <t>ALVENARIA EM TIJOLO CERAMICO MACICO 5X10X20CM 1 VEZ (ESPESSURA 20CM), ASSENTADO COM ARGAMASSA TRACO 1:2:8 (CIMENTO, CAL E AREIA)</t>
  </si>
  <si>
    <t>ALVENARIA EM TIJOLO CERAMICO MACICO 5X10X20CM 1/2 VEZ (ESPESSURA 10CM), ASSENTADO COM ARGAMASSA TRACO 1:2:8 (CIMENTO, CAL E AREIA)</t>
  </si>
  <si>
    <t>100475</t>
  </si>
  <si>
    <t>ARGAMASSA TRAÇO 1:3 (EM VOLUME DE CIMENTO E AREIA MÉDIA ÚMIDA) COM ADIÇÃO DE IMPERMEABILIZANTE, PREPARO MECÂNICO COM BETONEIRA 400 L. AF_08/2019</t>
  </si>
  <si>
    <t>FORNECIMENTO E IMPLANTAÇÃO DE TUBULAÇÃO DE 250MM PEAD</t>
  </si>
  <si>
    <t>BARRILETE DE DISTRIBUIÇÃO DE CHORUME NA LAOGOA ANAERÓBIA</t>
  </si>
  <si>
    <t>CJ</t>
  </si>
  <si>
    <t>9836</t>
  </si>
  <si>
    <t>TUBO PVC  SERIE NORMAL, DN 100 MM, PARA ESGOTO  PREDIAL (NBR 5688)</t>
  </si>
  <si>
    <t>CURVA DE PVC 45 GRAUS, SOLDAVEL, 110 MM, PARA AGUA FRIA PREDIAL (NBR 5648)</t>
  </si>
  <si>
    <t>TE DE REDUCAO, PVC PBA, BBB, JE, DN 100 X 50 / DE 110 X 60 MM, PARA REDE AGUA (NBR 10351)</t>
  </si>
  <si>
    <t>TUBO PVC, SERIE R, DN 50 MM, PARA ESGOTO OU AGUAS PLUVIAIS PREDIAL (NBR 5688)</t>
  </si>
  <si>
    <t>JOELHO PVC, SOLDAVEL, PB, 90 GRAUS, DN 50 MM, PARA ESGOTO PREDIAL</t>
  </si>
  <si>
    <t>TE SOLDAVEL, PVC, 90 GRAUS,50 MM, PARA AGUA FRIA PREDIAL (NBR 5648)</t>
  </si>
  <si>
    <t>CAP PVC, SOLDAVEL, DN 50 MM, SERIE NORMAL, PARA ESGOTO PREDIAL</t>
  </si>
  <si>
    <t>122</t>
  </si>
  <si>
    <t>ADESIVO PLASTICO PARA PVC, FRASCO COM 850 GR</t>
  </si>
  <si>
    <t>20083</t>
  </si>
  <si>
    <t>SOLUCAO LIMPADORA PARA PVC, FRASCO COM 1000 CM3</t>
  </si>
  <si>
    <t>38383</t>
  </si>
  <si>
    <t>LIXA D'AGUA EM FOLHA, GRAO 100</t>
  </si>
  <si>
    <t>88248</t>
  </si>
  <si>
    <t>AUXILIAR DE ENCANADOR OU BOMBEIRO HIDRÁULICO COM ENCARGOS COMPLEMENTARES</t>
  </si>
  <si>
    <t>88267</t>
  </si>
  <si>
    <t>ENCANADOR OU BOMBEIRO HIDRÁULICO COM ENCARGOS COMPLEMENTARES</t>
  </si>
  <si>
    <t xml:space="preserve">EMISSÁRIO DE EFLUENTE TRATADO </t>
  </si>
  <si>
    <t>DISSIPADOR DE ENERGIA PARA LANÇAMENTO DO EMISSÁIO DE EFLUENTE TRATADO</t>
  </si>
  <si>
    <t>94097</t>
  </si>
  <si>
    <t>PREPARO DE FUNDO DE VALA COM LARGURA MENOR QUE 1,5 M, EM LOCAL COM NÍVEL BAIXO DE INTERFERÊNCIA. AF_06/2016</t>
  </si>
  <si>
    <t>73611</t>
  </si>
  <si>
    <t>ENROCAMENTO COM PEDRA ARGAMASSADA TRAÇO 1:4 COM PEDRA DE MÃO</t>
  </si>
  <si>
    <t>DISSIPADOR DE ENERGIA DR 10 A - DRENAGEM PLUVIAL</t>
  </si>
  <si>
    <t xml:space="preserve"> DRENOS DE CHORUME SECUNDÁRIO</t>
  </si>
  <si>
    <t>4021</t>
  </si>
  <si>
    <t>GEOTEXTIL NAO TECIDO AGULHADO DE FILAMENTOS CONTINUOS 100% POLIESTER, RESITENCIA A TRACAO = 14 KN/M</t>
  </si>
  <si>
    <t>0,7993000</t>
  </si>
  <si>
    <t>EXECUCAO DE DRENOS DE CHORUME PRINCIPAL</t>
  </si>
  <si>
    <t xml:space="preserve">Tubo dreno corrugado PEAD de parede dupla, interna lisa, DN 150mm, ranhurado </t>
  </si>
  <si>
    <t>1,0000000</t>
  </si>
  <si>
    <t>0,0175000</t>
  </si>
  <si>
    <t>EXECUCAO DE DRENOS DE CHORUME COLETOR</t>
  </si>
  <si>
    <t xml:space="preserve">Tubo dreno corrugado PEAD de parede dupla, interna lisa, DN 200mm, ranhurado </t>
  </si>
  <si>
    <t>BACIA DE RETENÇÃO - AGUAL PLUVIAL</t>
  </si>
  <si>
    <t>Desmatamento e limpeza mecanizada do terreno com árvores diâm. até 15cm</t>
  </si>
  <si>
    <r>
      <rPr>
        <sz val="10"/>
        <color indexed="8"/>
        <rFont val="Arial"/>
        <family val="2"/>
      </rPr>
      <t>m</t>
    </r>
    <r>
      <rPr>
        <vertAlign val="superscript"/>
        <sz val="9"/>
        <color indexed="8"/>
        <rFont val="Arial"/>
        <family val="2"/>
      </rPr>
      <t>3</t>
    </r>
  </si>
  <si>
    <t>COMPACTACAO MECANICA, SEM CONTROLE DO GC (C/COMPACTADOR PLACA 400 KG)</t>
  </si>
  <si>
    <t>CP  19</t>
  </si>
  <si>
    <t>Dissipador de energia para valeta - pedra argamassada DR 10A-1</t>
  </si>
  <si>
    <t>Fornecimento e plantio de grama em placa</t>
  </si>
  <si>
    <r>
      <rPr>
        <sz val="10"/>
        <color indexed="8"/>
        <rFont val="Arial"/>
        <family val="2"/>
      </rPr>
      <t>m</t>
    </r>
    <r>
      <rPr>
        <vertAlign val="superscript"/>
        <sz val="9"/>
        <color indexed="8"/>
        <rFont val="Arial"/>
        <family val="2"/>
      </rPr>
      <t>2</t>
    </r>
  </si>
  <si>
    <t>CERCA DE ARAME FARPADO</t>
  </si>
  <si>
    <t>339</t>
  </si>
  <si>
    <t>ARAME FARPADO GALVANIZADO 14 BWG, CLASSE 250</t>
  </si>
  <si>
    <t>0,0375000</t>
  </si>
  <si>
    <t>1,1500000</t>
  </si>
  <si>
    <t>0,4000000</t>
  </si>
  <si>
    <t>0,6000000</t>
  </si>
  <si>
    <t>CP 33</t>
  </si>
  <si>
    <t>FORNECIMENTO E IMPLANTAÇÃO DE TUBO COLETOR DE ESGOTO DN 100MM</t>
  </si>
  <si>
    <t>90694</t>
  </si>
  <si>
    <t>TUBO DE PVC PARA REDE COLETORA DE ESGOTO DE PAREDE MACIÇA, DN 100 MM, JUNTA ELÁSTICA, INSTALADO EM LOCAL COM NÍVEL BAIXO DE INTERFERÊNCIAS - FORNECIMENTO E ASSENTAMENTO. AF_06/2015</t>
  </si>
  <si>
    <t>CP 34</t>
  </si>
  <si>
    <t>FORNECIMENTO E IMPLANTAÇÃO DE FOSSA SÉPTICA CIRCULAR PRE MOLDADA  D=1500MM H=2,5M</t>
  </si>
  <si>
    <t>98053</t>
  </si>
  <si>
    <t>TANQUE SÉPTICO CIRCULAR, EM CONCRETO PRÉ-MOLDADO, DIÂMETRO INTERNO = 1,40 M, ALTURA INTERNA = 2,50 M, VOLUME ÚTIL: 3463,6 L (PARA 13 CONTRIBUINTES). AF_05/2018</t>
  </si>
  <si>
    <t>TUBO COLETOR DE ESGOTO PVC, JEI, DN 100 MM (NBR  7362)</t>
  </si>
  <si>
    <t>TE SANITARIO, PVC, DN 100 X 100 MM, SERIE NORMAL, PARA ESGOTO PREDIAL</t>
  </si>
  <si>
    <t>CP 35</t>
  </si>
  <si>
    <t>FORNECIMENTO E IMPLANTAÇÃO DE SUMIDOURO EM ALVENARIA 1,6X3,4X3,0M</t>
  </si>
  <si>
    <t>98080</t>
  </si>
  <si>
    <t>SUMIDOURO RETANGULAR, EM ALVENARIA COM TIJOLOS CERÂMICOS MACIÇOS, DIMENSÕES INTERNAS: 1,6 X 3,4 X 3,0 M, ÁREA DE INFILTRAÇÃO: 32,9 M² (PARA 13 CONTRIBUINTES). AF_05/2018</t>
  </si>
  <si>
    <t>CP 36</t>
  </si>
  <si>
    <t>LINHA DE RECALQUE</t>
  </si>
  <si>
    <t>TUBO PVC PBA JEI, CLASSE 20, DN 50 MM, PARA REDE DE AGUA (NBR 5647)</t>
  </si>
  <si>
    <t>SINPI</t>
  </si>
  <si>
    <t>COMPOSIÇAO</t>
  </si>
  <si>
    <t>ASSENTAMENTO DE TUBO DE PVC PBA PARA REDE DE ÁGUA, DN 50 MM, JUNTA ELÁSTICA INTEGRADA, INSTALADO EM LOCAL COM NÍVEL BAIXO DE INTERFERÊNCIAS (NÃO INCLUI FORNECIMENTO). AF_11/2017</t>
  </si>
  <si>
    <t>CP 37</t>
  </si>
  <si>
    <t>REDE DE DISTRIBUIÇÃO DE ÁGUA</t>
  </si>
  <si>
    <t>BUCHA DE REDUCAO DE PVC, SOLDAVEL, LONGA, COM 40 X 20 MM, PARA AGUA FRIA PREDIAL</t>
  </si>
  <si>
    <t>BUCHA DE REDUCAO DE PVC, SOLDAVEL, LONGA, COM 40 X 25 MM, PARA AGUA FRIA PREDIAL</t>
  </si>
  <si>
    <t>BUCHA DE REDUCAO DE PVC, SOLDAVEL, LONGA, COM 75 X 50 MM, PARA AGUA FRIA PREDIAL</t>
  </si>
  <si>
    <t>TE DE REDUCAO, PVC, SOLDAVEL, 90 GRAUS, 40 MM X 32 MM, PARA AGUA FRIA PREDIAL</t>
  </si>
  <si>
    <t>LUVA PVC SOLDAVEL, 20 MM, PARA AGUA FRIA PREDIAL</t>
  </si>
  <si>
    <t>LUVA PVC SOLDAVEL, 25 MM, PARA AGUA FRIA PREDIAL</t>
  </si>
  <si>
    <t>LUVA PVC SOLDAVEL, 32 MM, PARA AGUA FRIA PREDIAL</t>
  </si>
  <si>
    <t>LUVA PVC SOLDAVEL, 40 MM, PARA AGUA FRIA PREDIAL</t>
  </si>
  <si>
    <t>TUBO PVC, SOLDAVEL, DN 20 MM, AGUA FRIA (NBR-5648)</t>
  </si>
  <si>
    <t>TUBO PVC, SOLDAVEL, DN 25 MM, AGUA FRIA (NBR-5648)</t>
  </si>
  <si>
    <t>TUBO PVC, SOLDAVEL, DN 32 MM, AGUA FRIA (NBR-5648)</t>
  </si>
  <si>
    <t>TUBO PVC, SOLDAVEL, DN 40 MM, AGUA FRIA (NBR-5648)</t>
  </si>
  <si>
    <t>TORNEIRA CROMADA COM BICO PARA JARDIM/TANQUE 1/2 " OU 3/4 " (REF 1153)</t>
  </si>
  <si>
    <t>REGISTRO DE ESFERA, PVC, COM VOLANTE, VS, SOLDAVEL, DN 25 MM, COM CORPO DIVIDIDO</t>
  </si>
  <si>
    <t>CP 38</t>
  </si>
  <si>
    <t>BARRILETE PARA RESERVATÓRIO METÁLICO</t>
  </si>
  <si>
    <t>REGISTRO GAVETA BRUTO EM LATAO FORJADO, BITOLA 1 " (REF 1509)</t>
  </si>
  <si>
    <t>REGISTRO GAVETA BRUTO EM LATAO FORJADO, BITOLA 1 1/2 " (REF 1509)</t>
  </si>
  <si>
    <t>ADAPTADOR PVC SOLDAVEL CURTO COM BOLSA E ROSCA, 32 MM X 1", PARA AGUA FRIA</t>
  </si>
  <si>
    <t>JOELHO PVC, SOLDAVEL, 90 GRAUS, 20 MM, PARA AGUA FRIA PREDIAL</t>
  </si>
  <si>
    <t>JOELHO PVC, SOLDAVEL, 90 GRAUS, 25 MM, PARA AGUA FRIA PREDIAL</t>
  </si>
  <si>
    <t>JOELHO PVC, SOLDAVEL, 90 GRAUS, 32 MM, PARA AGUA FRIA PREDIAL</t>
  </si>
  <si>
    <t>JOELHO PVC, SOLDAVEL, 90 GRAUS, 40 MM, PARA AGUA FRIA PREDIAL</t>
  </si>
  <si>
    <t>UNIAO PVC, SOLDAVEL, 25 MM,  PARA AGUA FRIA PREDIAL</t>
  </si>
  <si>
    <t>UNIAO PVC, SOLDAVEL, 40 MM,  PARA AGUA FRIA PREDIAL</t>
  </si>
  <si>
    <t>TE SOLDAVEL, PVC, 90 GRAUS, 40 MM, PARA AGUA FRIA PREDIAL (NBR 5648)</t>
  </si>
  <si>
    <t>CP 39</t>
  </si>
  <si>
    <t>BASE PARA APOIO DO RESERVATÓRIO DE AGUA TIPO TAÇA 12m3</t>
  </si>
  <si>
    <t>94099</t>
  </si>
  <si>
    <t>PREPARO DE FUNDO DE VALA COM LARGURA MAIOR OU IGUAL A 1,5 M E MENOR QUE 2,5 M, EM LOCAL COM NÍVEL BAIXO DE INTERFERÊNCIA. AF_06/2016</t>
  </si>
  <si>
    <t>96538</t>
  </si>
  <si>
    <t>FABRICAÇÃO, MONTAGEM E DESMONTAGEM DE FÔRMA PARA SAPATA, EM CHAPA DE MADEIRA COMPENSADA RESINADA, E=17 MM, 2 UTILIZAÇÕES. AF_06/2017</t>
  </si>
  <si>
    <t>ARMAÇÃO DE BLOCO, VIGA BALDRAME OU SAPATA UTILIZANDO AÇO CA-50 DE 10 MM - MONTAGEM. AF_06/2017</t>
  </si>
  <si>
    <t>94964</t>
  </si>
  <si>
    <t>CONCRETO FCK = 20MPA, TRAÇO 1:2,7:3 (CIMENTO/ AREIA MÉDIA/ BRITA 1)  - PREPARO MECÂNICO COM BETONEIRA 400 L. AF_07/2016</t>
  </si>
  <si>
    <t>LANÇAMENTO COM USO DE BALDES, ADENSAMENTO E ACABAMENTO DE CONCRETO EM ESTRUTURAS. AF_12/2015</t>
  </si>
  <si>
    <t>CP 40</t>
  </si>
  <si>
    <t>LAJE PARA TANQUE CILINDRICO</t>
  </si>
  <si>
    <t>ACO CA-50, 12,5 MM, VERGALHAO</t>
  </si>
  <si>
    <t>92788</t>
  </si>
  <si>
    <t>ARMAÇÃO DE LAJE DE UMA ESTRUTURA CONVENCIONAL DE CONCRETO ARMADO EM UMA EDIFICAÇÃO TÉRREA OU SOBRADO UTILIZANDO AÇO CA-50 DE 12,5 MM - MONTAGEM. AF_12/2015</t>
  </si>
  <si>
    <t>CP 41</t>
  </si>
  <si>
    <t>BARRILETE PARA RESERVATÓRIO APOIADO E BOMBA CENTRIFUGA</t>
  </si>
  <si>
    <t>TUBO PVC PBA JEI, CLASSE 20, DN 75 MM, PARA REDE DE AGUA (NBR 5647)</t>
  </si>
  <si>
    <t>TE SOLDAVEL, PVC, 90 GRAUS, 60 MM, PARA AGUA FRIA PREDIAL (NBR 5648)</t>
  </si>
  <si>
    <t>TE SOLDAVEL, PVC, 90 GRAUS, 75 MM, PARA AGUA FRIA PREDIAL (NBR 5648)</t>
  </si>
  <si>
    <t>JOELHO PVC, SOLDAVEL, 90 GRAUS, 50 MM, PARA AGUA FRIA PREDIAL</t>
  </si>
  <si>
    <t>REGISTRO GAVETA BRUTO EM LATAO FORJADO, BITOLA 2 " (REF 1509)</t>
  </si>
  <si>
    <t>VALVULA DE RETENCAO HORIZONTAL, DE BRONZE (PN-25), 2", 400 PSI, TAMPA DE PORCA DE UNIAO, EXTREMIDADES COM ROSCA</t>
  </si>
  <si>
    <t>MANOMETRO COM CAIXA EM ACO PINTADO, ESCALA *10* KGF/CM2 (*10* BAR), DIAMETRO NOMINAL DE 100 MM, CONEXAO DE 1/2"</t>
  </si>
  <si>
    <t>PLANTIO DE CERCA VIVA</t>
  </si>
  <si>
    <t>365</t>
  </si>
  <si>
    <t>MUDA DE  SANSAO-DO-CAMPO</t>
  </si>
  <si>
    <t>UNID/M</t>
  </si>
  <si>
    <t>H/M</t>
  </si>
  <si>
    <t>88441</t>
  </si>
  <si>
    <t>JARDINEIRO COM ENCARGOS COMPLEMENTARES</t>
  </si>
  <si>
    <t>98520</t>
  </si>
  <si>
    <t>APLICAÇÃO DE ADUBO EM SOLO. AF_05/2018</t>
  </si>
  <si>
    <t>M2/M</t>
  </si>
  <si>
    <t>93212</t>
  </si>
  <si>
    <t>EXECUÇÃO DE SANITÁRIO E VESTIÁRIO EM CANTEIRO DE OBRA EM CHAPA DE MADEIRA COMPENSADA, NÃO INCLUSO MOBILIÁRIO. AF_02/2016</t>
  </si>
  <si>
    <t>FOSSA</t>
  </si>
  <si>
    <t>FOSSA BIODIGESTORA PRONTA, 1.300 LITROS, COM FRETE</t>
  </si>
  <si>
    <t>SUMIDOURO CONCRETO PRE MOLDADO, COMPLETO, PARA 10 CONTRIBUINTES</t>
  </si>
  <si>
    <t>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</si>
</sst>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 R$ &quot;* #,##0.00&quot; &quot;;&quot;-R$ &quot;* #,##0.00&quot; &quot;;&quot; R$ &quot;* &quot;-&quot;??&quot; &quot;"/>
    <numFmt numFmtId="165" formatCode="_-&quot;R$&quot;* #,##0.00_-;\-&quot;R$&quot;* #,##0.00_-;_-&quot;R$&quot;* &quot;-&quot;??_-;_-@_-"/>
    <numFmt numFmtId="166" formatCode="0.0"/>
    <numFmt numFmtId="167" formatCode="0.000"/>
  </numFmts>
  <fonts count="12">
    <font>
      <sz val="11"/>
      <color indexed="8"/>
      <name val="Calibri"/>
      <charset val="134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0"/>
      <name val="Arial"/>
      <family val="2"/>
    </font>
    <font>
      <sz val="11"/>
      <color theme="1"/>
      <name val="Helvetica Neue"/>
      <charset val="134"/>
      <scheme val="minor"/>
    </font>
    <font>
      <vertAlign val="superscript"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5" fontId="10" fillId="0" borderId="0" applyFont="0" applyFill="0" applyBorder="0" applyAlignment="0" applyProtection="0"/>
  </cellStyleXfs>
  <cellXfs count="164">
    <xf numFmtId="0" fontId="0" fillId="0" borderId="0" xfId="0" applyFont="1" applyAlignment="1"/>
    <xf numFmtId="0" fontId="0" fillId="2" borderId="2" xfId="0" applyFont="1" applyFill="1" applyBorder="1" applyAlignment="1"/>
    <xf numFmtId="0" fontId="3" fillId="2" borderId="2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0" borderId="0" xfId="0" applyNumberFormat="1" applyFont="1" applyAlignment="1"/>
    <xf numFmtId="0" fontId="0" fillId="2" borderId="4" xfId="0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/>
    <xf numFmtId="49" fontId="0" fillId="2" borderId="3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vertical="center" wrapText="1"/>
    </xf>
    <xf numFmtId="0" fontId="0" fillId="2" borderId="3" xfId="0" applyNumberFormat="1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 wrapText="1"/>
    </xf>
    <xf numFmtId="49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wrapText="1"/>
    </xf>
    <xf numFmtId="167" fontId="3" fillId="2" borderId="3" xfId="0" applyNumberFormat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 wrapText="1"/>
    </xf>
    <xf numFmtId="0" fontId="3" fillId="2" borderId="7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right"/>
    </xf>
    <xf numFmtId="164" fontId="3" fillId="2" borderId="15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9" xfId="0" applyFont="1" applyFill="1" applyBorder="1" applyAlignment="1"/>
    <xf numFmtId="0" fontId="7" fillId="2" borderId="4" xfId="0" applyFont="1" applyFill="1" applyBorder="1" applyAlignment="1">
      <alignment horizontal="center"/>
    </xf>
    <xf numFmtId="0" fontId="6" fillId="2" borderId="9" xfId="0" applyFont="1" applyFill="1" applyBorder="1" applyAlignment="1"/>
    <xf numFmtId="0" fontId="6" fillId="2" borderId="4" xfId="0" applyFont="1" applyFill="1" applyBorder="1" applyAlignment="1"/>
    <xf numFmtId="164" fontId="3" fillId="2" borderId="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right"/>
    </xf>
    <xf numFmtId="49" fontId="3" fillId="2" borderId="17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right"/>
    </xf>
    <xf numFmtId="49" fontId="3" fillId="2" borderId="17" xfId="0" applyNumberFormat="1" applyFont="1" applyFill="1" applyBorder="1" applyAlignment="1">
      <alignment horizontal="right"/>
    </xf>
    <xf numFmtId="49" fontId="3" fillId="2" borderId="18" xfId="0" applyNumberFormat="1" applyFont="1" applyFill="1" applyBorder="1" applyAlignment="1">
      <alignment horizontal="left" wrapText="1"/>
    </xf>
    <xf numFmtId="49" fontId="3" fillId="2" borderId="18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wrapText="1"/>
    </xf>
    <xf numFmtId="164" fontId="3" fillId="2" borderId="1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/>
    </xf>
    <xf numFmtId="164" fontId="0" fillId="2" borderId="6" xfId="0" applyNumberFormat="1" applyFont="1" applyFill="1" applyBorder="1" applyAlignment="1"/>
    <xf numFmtId="164" fontId="0" fillId="2" borderId="3" xfId="0" applyNumberFormat="1" applyFont="1" applyFill="1" applyBorder="1" applyAlignment="1"/>
    <xf numFmtId="164" fontId="0" fillId="2" borderId="7" xfId="0" applyNumberFormat="1" applyFont="1" applyFill="1" applyBorder="1" applyAlignment="1"/>
    <xf numFmtId="164" fontId="0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/>
    </xf>
    <xf numFmtId="164" fontId="0" fillId="2" borderId="15" xfId="0" applyNumberFormat="1" applyFont="1" applyFill="1" applyBorder="1" applyAlignment="1"/>
    <xf numFmtId="2" fontId="0" fillId="2" borderId="3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left" vertical="center" wrapText="1"/>
    </xf>
    <xf numFmtId="164" fontId="0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0" fillId="2" borderId="4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vertical="center" wrapText="1"/>
    </xf>
    <xf numFmtId="2" fontId="0" fillId="2" borderId="11" xfId="0" applyNumberFormat="1" applyFont="1" applyFill="1" applyBorder="1" applyAlignment="1"/>
    <xf numFmtId="1" fontId="0" fillId="2" borderId="3" xfId="0" applyNumberFormat="1" applyFont="1" applyFill="1" applyBorder="1" applyAlignment="1"/>
    <xf numFmtId="0" fontId="3" fillId="2" borderId="9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left" wrapText="1"/>
    </xf>
    <xf numFmtId="0" fontId="0" fillId="2" borderId="13" xfId="0" applyFont="1" applyFill="1" applyBorder="1" applyAlignment="1">
      <alignment wrapText="1"/>
    </xf>
    <xf numFmtId="166" fontId="0" fillId="2" borderId="3" xfId="0" applyNumberFormat="1" applyFont="1" applyFill="1" applyBorder="1" applyAlignment="1"/>
    <xf numFmtId="0" fontId="0" fillId="2" borderId="1" xfId="0" applyFont="1" applyFill="1" applyBorder="1" applyAlignment="1">
      <alignment wrapText="1"/>
    </xf>
    <xf numFmtId="49" fontId="0" fillId="2" borderId="19" xfId="0" applyNumberFormat="1" applyFont="1" applyFill="1" applyBorder="1" applyAlignment="1"/>
    <xf numFmtId="49" fontId="0" fillId="2" borderId="20" xfId="0" applyNumberFormat="1" applyFont="1" applyFill="1" applyBorder="1" applyAlignment="1"/>
    <xf numFmtId="0" fontId="8" fillId="2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right"/>
    </xf>
    <xf numFmtId="49" fontId="0" fillId="2" borderId="14" xfId="0" applyNumberFormat="1" applyFont="1" applyFill="1" applyBorder="1" applyAlignment="1"/>
    <xf numFmtId="49" fontId="8" fillId="2" borderId="3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left" wrapText="1"/>
    </xf>
    <xf numFmtId="166" fontId="0" fillId="2" borderId="11" xfId="0" applyNumberFormat="1" applyFont="1" applyFill="1" applyBorder="1" applyAlignment="1"/>
    <xf numFmtId="0" fontId="0" fillId="2" borderId="3" xfId="0" applyNumberFormat="1" applyFont="1" applyFill="1" applyBorder="1" applyAlignment="1">
      <alignment horizontal="right"/>
    </xf>
    <xf numFmtId="49" fontId="0" fillId="2" borderId="3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wrapText="1"/>
    </xf>
    <xf numFmtId="49" fontId="0" fillId="4" borderId="4" xfId="0" applyNumberFormat="1" applyFont="1" applyFill="1" applyBorder="1" applyAlignment="1">
      <alignment vertical="center" wrapText="1"/>
    </xf>
    <xf numFmtId="49" fontId="3" fillId="4" borderId="3" xfId="0" applyNumberFormat="1" applyFont="1" applyFill="1" applyBorder="1" applyAlignment="1">
      <alignment horizontal="left"/>
    </xf>
    <xf numFmtId="49" fontId="0" fillId="4" borderId="4" xfId="0" applyNumberFormat="1" applyFont="1" applyFill="1" applyBorder="1" applyAlignment="1"/>
    <xf numFmtId="49" fontId="5" fillId="4" borderId="4" xfId="0" applyNumberFormat="1" applyFont="1" applyFill="1" applyBorder="1" applyAlignment="1">
      <alignment horizontal="left" wrapText="1"/>
    </xf>
    <xf numFmtId="0" fontId="5" fillId="4" borderId="4" xfId="0" applyNumberFormat="1" applyFont="1" applyFill="1" applyBorder="1" applyAlignment="1">
      <alignment horizontal="left"/>
    </xf>
    <xf numFmtId="2" fontId="0" fillId="4" borderId="4" xfId="0" applyNumberFormat="1" applyFont="1" applyFill="1" applyBorder="1" applyAlignment="1">
      <alignment vertical="center" wrapText="1"/>
    </xf>
    <xf numFmtId="164" fontId="0" fillId="4" borderId="4" xfId="0" applyNumberFormat="1" applyFont="1" applyFill="1" applyBorder="1" applyAlignment="1">
      <alignment vertical="center" wrapText="1"/>
    </xf>
    <xf numFmtId="2" fontId="0" fillId="4" borderId="3" xfId="0" applyNumberFormat="1" applyFont="1" applyFill="1" applyBorder="1" applyAlignment="1"/>
    <xf numFmtId="49" fontId="0" fillId="4" borderId="3" xfId="0" applyNumberFormat="1" applyFont="1" applyFill="1" applyBorder="1" applyAlignment="1">
      <alignment vertical="center"/>
    </xf>
    <xf numFmtId="0" fontId="0" fillId="4" borderId="3" xfId="0" applyNumberFormat="1" applyFont="1" applyFill="1" applyBorder="1" applyAlignment="1"/>
    <xf numFmtId="49" fontId="3" fillId="4" borderId="3" xfId="0" applyNumberFormat="1" applyFont="1" applyFill="1" applyBorder="1" applyAlignment="1">
      <alignment horizontal="left" wrapText="1"/>
    </xf>
    <xf numFmtId="49" fontId="0" fillId="4" borderId="3" xfId="0" applyNumberFormat="1" applyFont="1" applyFill="1" applyBorder="1" applyAlignment="1"/>
    <xf numFmtId="0" fontId="9" fillId="4" borderId="3" xfId="0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left" wrapText="1"/>
    </xf>
    <xf numFmtId="49" fontId="3" fillId="4" borderId="3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right"/>
    </xf>
    <xf numFmtId="164" fontId="9" fillId="4" borderId="3" xfId="0" applyNumberFormat="1" applyFont="1" applyFill="1" applyBorder="1" applyAlignment="1">
      <alignment horizontal="right"/>
    </xf>
    <xf numFmtId="43" fontId="0" fillId="2" borderId="4" xfId="0" applyNumberFormat="1" applyFont="1" applyFill="1" applyBorder="1" applyAlignment="1">
      <alignment horizontal="center"/>
    </xf>
  </cellXfs>
  <cellStyles count="2">
    <cellStyle name="Moeda 2" xfId="1"/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333399"/>
      <rgbColor rgb="00CCFFCC"/>
      <rgbColor rgb="00FFFF99"/>
      <rgbColor rgb="00FFC000"/>
      <rgbColor rgb="00BFBFBF"/>
      <rgbColor rgb="001F497D"/>
      <rgbColor rgb="0044749F"/>
      <rgbColor rgb="00F2F2F2"/>
      <rgbColor rgb="00737373"/>
      <rgbColor rgb="00E7E6E6"/>
      <rgbColor rgb="00FF2600"/>
      <rgbColor rgb="00D8D8D8"/>
      <rgbColor rgb="00C5DEB5"/>
      <rgbColor rgb="00F8C98F"/>
      <rgbColor rgb="00F5E4A9"/>
      <rgbColor rgb="00E6EBF2"/>
      <rgbColor rgb="00CBD8E7"/>
      <rgbColor rgb="00FF0000"/>
      <rgbColor rgb="00FDEDB1"/>
      <rgbColor rgb="00A5A5A5"/>
      <rgbColor rgb="00FAC25C"/>
      <rgbColor rgb="00ECECEC"/>
      <rgbColor rgb="00E2EEDA"/>
      <rgbColor rgb="00DADADA"/>
      <rgbColor rgb="00F4B083"/>
      <rgbColor rgb="00C5DEB5"/>
      <rgbColor rgb="00C0C0C0"/>
      <rgbColor rgb="007B7B7B"/>
      <rgbColor rgb="0000B0F0"/>
      <rgbColor rgb="00DEEAF6"/>
      <rgbColor rgb="00A9CD9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EA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6"/>
  <sheetViews>
    <sheetView showGridLines="0" tabSelected="1" workbookViewId="0">
      <pane ySplit="1" topLeftCell="A389" activePane="bottomLeft" state="frozen"/>
      <selection pane="bottomLeft" activeCell="F152" sqref="F152:F154"/>
    </sheetView>
  </sheetViews>
  <sheetFormatPr defaultColWidth="8.85546875" defaultRowHeight="14.45" customHeight="1"/>
  <cols>
    <col min="1" max="1" width="14.140625" style="14" customWidth="1"/>
    <col min="2" max="2" width="15.42578125" style="14" customWidth="1"/>
    <col min="3" max="3" width="10.85546875" style="14" customWidth="1"/>
    <col min="4" max="4" width="70.42578125" style="14" customWidth="1"/>
    <col min="5" max="5" width="9.5703125" style="14" customWidth="1"/>
    <col min="6" max="6" width="15.42578125" style="14" customWidth="1"/>
    <col min="7" max="7" width="13" style="14" customWidth="1"/>
    <col min="8" max="8" width="15.5703125" style="14" customWidth="1"/>
    <col min="9" max="10" width="8.85546875" style="14" customWidth="1"/>
    <col min="11" max="11" width="10.42578125" style="14" customWidth="1"/>
    <col min="12" max="26" width="8.85546875" style="14" customWidth="1"/>
    <col min="27" max="16384" width="8.85546875" style="14"/>
  </cols>
  <sheetData>
    <row r="1" spans="1:25" ht="27" customHeight="1">
      <c r="A1" s="31" t="s">
        <v>54</v>
      </c>
      <c r="B1" s="31" t="s">
        <v>55</v>
      </c>
      <c r="C1" s="31" t="s">
        <v>56</v>
      </c>
      <c r="D1" s="31" t="s">
        <v>0</v>
      </c>
      <c r="E1" s="31" t="s">
        <v>57</v>
      </c>
      <c r="F1" s="32" t="s">
        <v>58</v>
      </c>
      <c r="G1" s="32" t="s">
        <v>59</v>
      </c>
      <c r="H1" s="32" t="s">
        <v>60</v>
      </c>
      <c r="I1" s="71"/>
      <c r="J1" s="72"/>
      <c r="K1" s="72"/>
      <c r="L1" s="7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" customHeight="1">
      <c r="A2" s="29"/>
      <c r="B2" s="29"/>
      <c r="C2" s="29"/>
      <c r="D2" s="33"/>
      <c r="E2" s="29"/>
      <c r="F2" s="34"/>
      <c r="G2" s="34"/>
      <c r="H2" s="34"/>
      <c r="I2" s="71"/>
      <c r="J2" s="72"/>
      <c r="K2" s="72"/>
      <c r="L2" s="7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7" customHeight="1">
      <c r="A3" s="35"/>
      <c r="B3" s="35"/>
      <c r="C3" s="36" t="s">
        <v>38</v>
      </c>
      <c r="D3" s="37" t="s">
        <v>61</v>
      </c>
      <c r="E3" s="38" t="s">
        <v>3</v>
      </c>
      <c r="F3" s="39"/>
      <c r="G3" s="39"/>
      <c r="H3" s="40">
        <f>SUM(H4:H20)</f>
        <v>0</v>
      </c>
      <c r="I3" s="73"/>
      <c r="J3" s="74"/>
      <c r="K3" s="74"/>
      <c r="L3" s="74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7" customHeight="1">
      <c r="A4" s="9" t="s">
        <v>1</v>
      </c>
      <c r="B4" s="9" t="s">
        <v>5</v>
      </c>
      <c r="C4" s="12">
        <v>94971</v>
      </c>
      <c r="D4" s="8" t="s">
        <v>62</v>
      </c>
      <c r="E4" s="9" t="s">
        <v>63</v>
      </c>
      <c r="F4" s="10">
        <v>0.21</v>
      </c>
      <c r="G4" s="11"/>
      <c r="H4" s="11">
        <f t="shared" ref="H4:H20" si="0">G4*F4</f>
        <v>0</v>
      </c>
      <c r="I4" s="71"/>
      <c r="J4" s="72"/>
      <c r="K4" s="72"/>
      <c r="L4" s="7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40.35" customHeight="1">
      <c r="A5" s="9" t="s">
        <v>1</v>
      </c>
      <c r="B5" s="9" t="s">
        <v>5</v>
      </c>
      <c r="C5" s="12">
        <v>92917</v>
      </c>
      <c r="D5" s="8" t="s">
        <v>64</v>
      </c>
      <c r="E5" s="9" t="s">
        <v>65</v>
      </c>
      <c r="F5" s="41"/>
      <c r="G5" s="11"/>
      <c r="H5" s="11">
        <f t="shared" si="0"/>
        <v>0</v>
      </c>
      <c r="I5" s="71"/>
      <c r="J5" s="72"/>
      <c r="K5" s="72"/>
      <c r="L5" s="7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27" customHeight="1">
      <c r="A6" s="9" t="s">
        <v>1</v>
      </c>
      <c r="B6" s="9" t="s">
        <v>66</v>
      </c>
      <c r="C6" s="12">
        <v>4512</v>
      </c>
      <c r="D6" s="8" t="s">
        <v>67</v>
      </c>
      <c r="E6" s="9" t="s">
        <v>53</v>
      </c>
      <c r="F6" s="10">
        <v>10</v>
      </c>
      <c r="G6" s="11"/>
      <c r="H6" s="11">
        <f t="shared" si="0"/>
        <v>0</v>
      </c>
      <c r="I6" s="71"/>
      <c r="J6" s="72"/>
      <c r="K6" s="72"/>
      <c r="L6" s="7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" customHeight="1">
      <c r="A7" s="9" t="s">
        <v>1</v>
      </c>
      <c r="B7" s="9" t="s">
        <v>66</v>
      </c>
      <c r="C7" s="12">
        <v>5069</v>
      </c>
      <c r="D7" s="8" t="s">
        <v>68</v>
      </c>
      <c r="E7" s="9" t="s">
        <v>65</v>
      </c>
      <c r="F7" s="10">
        <f t="shared" ref="F7:F121" si="1">0.08/2</f>
        <v>0.04</v>
      </c>
      <c r="G7" s="11"/>
      <c r="H7" s="11">
        <f t="shared" si="0"/>
        <v>0</v>
      </c>
      <c r="I7" s="71"/>
      <c r="J7" s="72"/>
      <c r="K7" s="72"/>
      <c r="L7" s="72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" customHeight="1">
      <c r="A8" s="9" t="s">
        <v>1</v>
      </c>
      <c r="B8" s="9" t="s">
        <v>5</v>
      </c>
      <c r="C8" s="12">
        <v>88262</v>
      </c>
      <c r="D8" s="8" t="s">
        <v>69</v>
      </c>
      <c r="E8" s="9" t="s">
        <v>70</v>
      </c>
      <c r="F8" s="41">
        <v>0.1</v>
      </c>
      <c r="G8" s="11"/>
      <c r="H8" s="11">
        <f t="shared" si="0"/>
        <v>0</v>
      </c>
      <c r="I8" s="71"/>
      <c r="J8" s="72"/>
      <c r="K8" s="72"/>
      <c r="L8" s="72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" customHeight="1">
      <c r="A9" s="9" t="s">
        <v>1</v>
      </c>
      <c r="B9" s="9" t="s">
        <v>5</v>
      </c>
      <c r="C9" s="12">
        <v>88316</v>
      </c>
      <c r="D9" s="8" t="s">
        <v>71</v>
      </c>
      <c r="E9" s="9" t="s">
        <v>70</v>
      </c>
      <c r="F9" s="10">
        <v>0.2</v>
      </c>
      <c r="G9" s="11"/>
      <c r="H9" s="11">
        <f t="shared" si="0"/>
        <v>0</v>
      </c>
      <c r="I9" s="71"/>
      <c r="J9" s="72"/>
      <c r="K9" s="72"/>
      <c r="L9" s="72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7" customHeight="1">
      <c r="A10" s="9" t="s">
        <v>1</v>
      </c>
      <c r="B10" s="9" t="s">
        <v>5</v>
      </c>
      <c r="C10" s="12">
        <v>94963</v>
      </c>
      <c r="D10" s="8" t="s">
        <v>72</v>
      </c>
      <c r="E10" s="9" t="s">
        <v>63</v>
      </c>
      <c r="F10" s="10">
        <v>0.12</v>
      </c>
      <c r="G10" s="11"/>
      <c r="H10" s="11">
        <f t="shared" si="0"/>
        <v>0</v>
      </c>
      <c r="I10" s="71"/>
      <c r="J10" s="72"/>
      <c r="K10" s="72"/>
      <c r="L10" s="72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27" customHeight="1">
      <c r="A11" s="9" t="s">
        <v>1</v>
      </c>
      <c r="B11" s="9" t="s">
        <v>5</v>
      </c>
      <c r="C11" s="12">
        <v>95241</v>
      </c>
      <c r="D11" s="8" t="s">
        <v>73</v>
      </c>
      <c r="E11" s="9" t="s">
        <v>63</v>
      </c>
      <c r="F11" s="10">
        <v>7.4999999999999997E-2</v>
      </c>
      <c r="G11" s="11"/>
      <c r="H11" s="11">
        <f t="shared" si="0"/>
        <v>0</v>
      </c>
      <c r="I11" s="71"/>
      <c r="J11" s="72"/>
      <c r="K11" s="72"/>
      <c r="L11" s="72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27" customHeight="1">
      <c r="A12" s="9" t="s">
        <v>1</v>
      </c>
      <c r="B12" s="9" t="s">
        <v>5</v>
      </c>
      <c r="C12" s="12">
        <v>93382</v>
      </c>
      <c r="D12" s="8" t="s">
        <v>74</v>
      </c>
      <c r="E12" s="9" t="s">
        <v>63</v>
      </c>
      <c r="F12" s="10">
        <v>2</v>
      </c>
      <c r="G12" s="11"/>
      <c r="H12" s="11">
        <f t="shared" si="0"/>
        <v>0</v>
      </c>
      <c r="I12" s="75"/>
      <c r="J12" s="76"/>
      <c r="K12" s="76"/>
      <c r="L12" s="76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 customHeight="1">
      <c r="A13" s="9" t="s">
        <v>1</v>
      </c>
      <c r="B13" s="9" t="s">
        <v>66</v>
      </c>
      <c r="C13" s="12">
        <v>34578</v>
      </c>
      <c r="D13" s="42" t="s">
        <v>75</v>
      </c>
      <c r="E13" s="9" t="s">
        <v>3</v>
      </c>
      <c r="F13" s="10">
        <f t="shared" ref="F13:F127" si="2">13.46*2</f>
        <v>26.92</v>
      </c>
      <c r="G13" s="11"/>
      <c r="H13" s="11">
        <f t="shared" si="0"/>
        <v>0</v>
      </c>
      <c r="I13" s="71"/>
      <c r="J13" s="72"/>
      <c r="K13" s="72"/>
      <c r="L13" s="72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27" customHeight="1">
      <c r="A14" s="9" t="s">
        <v>1</v>
      </c>
      <c r="B14" s="9" t="s">
        <v>5</v>
      </c>
      <c r="C14" s="12">
        <v>96544</v>
      </c>
      <c r="D14" s="8" t="s">
        <v>76</v>
      </c>
      <c r="E14" s="9" t="s">
        <v>65</v>
      </c>
      <c r="F14" s="41"/>
      <c r="G14" s="11"/>
      <c r="H14" s="11">
        <f t="shared" si="0"/>
        <v>0</v>
      </c>
      <c r="I14" s="71"/>
      <c r="J14" s="72"/>
      <c r="K14" s="72"/>
      <c r="L14" s="72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27" customHeight="1">
      <c r="A15" s="9" t="s">
        <v>1</v>
      </c>
      <c r="B15" s="9" t="s">
        <v>5</v>
      </c>
      <c r="C15" s="12">
        <v>96545</v>
      </c>
      <c r="D15" s="8" t="s">
        <v>77</v>
      </c>
      <c r="E15" s="9" t="s">
        <v>65</v>
      </c>
      <c r="F15" s="41"/>
      <c r="G15" s="11"/>
      <c r="H15" s="11">
        <f t="shared" si="0"/>
        <v>0</v>
      </c>
      <c r="I15" s="71"/>
      <c r="J15" s="72"/>
      <c r="K15" s="72"/>
      <c r="L15" s="72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40.35" customHeight="1">
      <c r="A16" s="9" t="s">
        <v>1</v>
      </c>
      <c r="B16" s="9" t="s">
        <v>78</v>
      </c>
      <c r="C16" s="12">
        <v>87316</v>
      </c>
      <c r="D16" s="8" t="s">
        <v>79</v>
      </c>
      <c r="E16" s="9" t="s">
        <v>63</v>
      </c>
      <c r="F16" s="43">
        <v>7.1000000000000004E-3</v>
      </c>
      <c r="G16" s="11"/>
      <c r="H16" s="11">
        <f t="shared" si="0"/>
        <v>0</v>
      </c>
      <c r="I16" s="71"/>
      <c r="J16" s="72"/>
      <c r="K16" s="72"/>
      <c r="L16" s="7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" customHeight="1">
      <c r="A17" s="9" t="s">
        <v>1</v>
      </c>
      <c r="B17" s="9" t="s">
        <v>78</v>
      </c>
      <c r="C17" s="12">
        <v>88309</v>
      </c>
      <c r="D17" s="8" t="s">
        <v>80</v>
      </c>
      <c r="E17" s="9" t="s">
        <v>70</v>
      </c>
      <c r="F17" s="44">
        <v>12</v>
      </c>
      <c r="G17" s="11"/>
      <c r="H17" s="11">
        <f t="shared" si="0"/>
        <v>0</v>
      </c>
      <c r="I17" s="71"/>
      <c r="J17" s="72"/>
      <c r="K17" s="72"/>
      <c r="L17" s="72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" customHeight="1">
      <c r="A18" s="9" t="s">
        <v>1</v>
      </c>
      <c r="B18" s="9" t="s">
        <v>78</v>
      </c>
      <c r="C18" s="12">
        <v>88316</v>
      </c>
      <c r="D18" s="8" t="s">
        <v>71</v>
      </c>
      <c r="E18" s="9" t="s">
        <v>70</v>
      </c>
      <c r="F18" s="44">
        <v>12</v>
      </c>
      <c r="G18" s="11"/>
      <c r="H18" s="11">
        <f t="shared" si="0"/>
        <v>0</v>
      </c>
      <c r="I18" s="71"/>
      <c r="J18" s="72"/>
      <c r="K18" s="72"/>
      <c r="L18" s="7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" customHeight="1">
      <c r="A19" s="9" t="s">
        <v>1</v>
      </c>
      <c r="B19" s="9" t="s">
        <v>66</v>
      </c>
      <c r="C19" s="12">
        <v>37553</v>
      </c>
      <c r="D19" s="42" t="s">
        <v>81</v>
      </c>
      <c r="E19" s="9" t="s">
        <v>65</v>
      </c>
      <c r="F19" s="10">
        <v>40</v>
      </c>
      <c r="G19" s="11"/>
      <c r="H19" s="11">
        <f t="shared" si="0"/>
        <v>0</v>
      </c>
      <c r="I19" s="71"/>
      <c r="J19" s="72"/>
      <c r="K19" s="72"/>
      <c r="L19" s="72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66.599999999999994" customHeight="1">
      <c r="A20" s="9" t="s">
        <v>1</v>
      </c>
      <c r="B20" s="9" t="s">
        <v>5</v>
      </c>
      <c r="C20" s="12">
        <v>90082</v>
      </c>
      <c r="D20" s="8" t="s">
        <v>82</v>
      </c>
      <c r="E20" s="9" t="s">
        <v>63</v>
      </c>
      <c r="F20" s="10">
        <v>1.4</v>
      </c>
      <c r="G20" s="11"/>
      <c r="H20" s="11">
        <f t="shared" si="0"/>
        <v>0</v>
      </c>
      <c r="I20" s="71"/>
      <c r="J20" s="72"/>
      <c r="K20" s="72"/>
      <c r="L20" s="72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" customHeight="1">
      <c r="A21" s="45"/>
      <c r="B21" s="45"/>
      <c r="C21" s="45"/>
      <c r="D21" s="46"/>
      <c r="E21" s="45"/>
      <c r="F21" s="47"/>
      <c r="G21" s="48"/>
      <c r="H21" s="48"/>
      <c r="I21" s="72"/>
      <c r="J21" s="72"/>
      <c r="K21" s="72"/>
      <c r="L21" s="72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27.6" customHeight="1">
      <c r="A22" s="35"/>
      <c r="B22" s="49"/>
      <c r="C22" s="50" t="s">
        <v>39</v>
      </c>
      <c r="D22" s="51" t="s">
        <v>83</v>
      </c>
      <c r="E22" s="52" t="s">
        <v>3</v>
      </c>
      <c r="F22" s="53"/>
      <c r="G22" s="53"/>
      <c r="H22" s="54">
        <f>SUM(H23:H39)</f>
        <v>0</v>
      </c>
      <c r="I22" s="73"/>
      <c r="J22" s="72"/>
      <c r="K22" s="72"/>
      <c r="L22" s="72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27" customHeight="1">
      <c r="A23" s="9" t="s">
        <v>1</v>
      </c>
      <c r="B23" s="55" t="s">
        <v>5</v>
      </c>
      <c r="C23" s="56">
        <v>94971</v>
      </c>
      <c r="D23" s="57" t="s">
        <v>62</v>
      </c>
      <c r="E23" s="55" t="s">
        <v>63</v>
      </c>
      <c r="F23" s="58">
        <v>0.63</v>
      </c>
      <c r="G23" s="59"/>
      <c r="H23" s="59">
        <f t="shared" ref="H23:H39" si="3">G23*F23</f>
        <v>0</v>
      </c>
      <c r="I23" s="71"/>
      <c r="J23" s="72"/>
      <c r="K23" s="72"/>
      <c r="L23" s="72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40.35" customHeight="1">
      <c r="A24" s="9" t="s">
        <v>1</v>
      </c>
      <c r="B24" s="9" t="s">
        <v>5</v>
      </c>
      <c r="C24" s="12">
        <v>92917</v>
      </c>
      <c r="D24" s="8" t="s">
        <v>64</v>
      </c>
      <c r="E24" s="9" t="s">
        <v>65</v>
      </c>
      <c r="F24" s="41"/>
      <c r="G24" s="11"/>
      <c r="H24" s="11">
        <f t="shared" si="3"/>
        <v>0</v>
      </c>
      <c r="I24" s="71"/>
      <c r="J24" s="72"/>
      <c r="K24" s="72"/>
      <c r="L24" s="72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27" customHeight="1">
      <c r="A25" s="9" t="s">
        <v>1</v>
      </c>
      <c r="B25" s="9" t="s">
        <v>66</v>
      </c>
      <c r="C25" s="12">
        <v>4512</v>
      </c>
      <c r="D25" s="8" t="s">
        <v>67</v>
      </c>
      <c r="E25" s="9" t="s">
        <v>53</v>
      </c>
      <c r="F25" s="10">
        <v>20</v>
      </c>
      <c r="G25" s="11"/>
      <c r="H25" s="11">
        <f t="shared" si="3"/>
        <v>0</v>
      </c>
      <c r="I25" s="71"/>
      <c r="J25" s="72"/>
      <c r="K25" s="72"/>
      <c r="L25" s="72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" customHeight="1">
      <c r="A26" s="9" t="s">
        <v>1</v>
      </c>
      <c r="B26" s="9" t="s">
        <v>66</v>
      </c>
      <c r="C26" s="12">
        <v>5069</v>
      </c>
      <c r="D26" s="8" t="s">
        <v>68</v>
      </c>
      <c r="E26" s="9" t="s">
        <v>65</v>
      </c>
      <c r="F26" s="10">
        <v>0.08</v>
      </c>
      <c r="G26" s="11"/>
      <c r="H26" s="11">
        <f t="shared" si="3"/>
        <v>0</v>
      </c>
      <c r="I26" s="71"/>
      <c r="J26" s="72"/>
      <c r="K26" s="72"/>
      <c r="L26" s="72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5" customHeight="1">
      <c r="A27" s="9" t="s">
        <v>1</v>
      </c>
      <c r="B27" s="9" t="s">
        <v>5</v>
      </c>
      <c r="C27" s="12">
        <v>88262</v>
      </c>
      <c r="D27" s="8" t="s">
        <v>69</v>
      </c>
      <c r="E27" s="9" t="s">
        <v>70</v>
      </c>
      <c r="F27" s="41">
        <v>0.1</v>
      </c>
      <c r="G27" s="11"/>
      <c r="H27" s="11">
        <f t="shared" si="3"/>
        <v>0</v>
      </c>
      <c r="I27" s="71"/>
      <c r="J27" s="72"/>
      <c r="K27" s="72"/>
      <c r="L27" s="72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5" customHeight="1">
      <c r="A28" s="9" t="s">
        <v>1</v>
      </c>
      <c r="B28" s="9" t="s">
        <v>5</v>
      </c>
      <c r="C28" s="12">
        <v>88316</v>
      </c>
      <c r="D28" s="8" t="s">
        <v>71</v>
      </c>
      <c r="E28" s="9" t="s">
        <v>70</v>
      </c>
      <c r="F28" s="10">
        <v>0.2</v>
      </c>
      <c r="G28" s="11"/>
      <c r="H28" s="11">
        <f t="shared" si="3"/>
        <v>0</v>
      </c>
      <c r="I28" s="71"/>
      <c r="J28" s="72"/>
      <c r="K28" s="72"/>
      <c r="L28" s="72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27" customHeight="1">
      <c r="A29" s="9" t="s">
        <v>1</v>
      </c>
      <c r="B29" s="9" t="s">
        <v>5</v>
      </c>
      <c r="C29" s="12">
        <v>94963</v>
      </c>
      <c r="D29" s="8" t="s">
        <v>72</v>
      </c>
      <c r="E29" s="9" t="s">
        <v>63</v>
      </c>
      <c r="F29" s="10">
        <v>0.45600000000000002</v>
      </c>
      <c r="G29" s="11"/>
      <c r="H29" s="11">
        <f t="shared" si="3"/>
        <v>0</v>
      </c>
      <c r="I29" s="71"/>
      <c r="J29" s="72"/>
      <c r="K29" s="72"/>
      <c r="L29" s="72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27" customHeight="1">
      <c r="A30" s="9" t="s">
        <v>1</v>
      </c>
      <c r="B30" s="9" t="s">
        <v>5</v>
      </c>
      <c r="C30" s="12">
        <v>95241</v>
      </c>
      <c r="D30" s="8" t="s">
        <v>73</v>
      </c>
      <c r="E30" s="9" t="s">
        <v>63</v>
      </c>
      <c r="F30" s="10">
        <v>0.215</v>
      </c>
      <c r="G30" s="11"/>
      <c r="H30" s="11">
        <f t="shared" si="3"/>
        <v>0</v>
      </c>
      <c r="I30" s="71"/>
      <c r="J30" s="72"/>
      <c r="K30" s="72"/>
      <c r="L30" s="72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27" customHeight="1">
      <c r="A31" s="9" t="s">
        <v>1</v>
      </c>
      <c r="B31" s="9" t="s">
        <v>5</v>
      </c>
      <c r="C31" s="12">
        <v>93382</v>
      </c>
      <c r="D31" s="8" t="s">
        <v>74</v>
      </c>
      <c r="E31" s="9" t="s">
        <v>63</v>
      </c>
      <c r="F31" s="10">
        <v>2</v>
      </c>
      <c r="G31" s="11"/>
      <c r="H31" s="11">
        <f t="shared" si="3"/>
        <v>0</v>
      </c>
      <c r="I31" s="71"/>
      <c r="J31" s="72"/>
      <c r="K31" s="72"/>
      <c r="L31" s="72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5" customHeight="1">
      <c r="A32" s="9" t="s">
        <v>1</v>
      </c>
      <c r="B32" s="9" t="s">
        <v>66</v>
      </c>
      <c r="C32" s="12">
        <v>34578</v>
      </c>
      <c r="D32" s="42" t="s">
        <v>75</v>
      </c>
      <c r="E32" s="9" t="s">
        <v>3</v>
      </c>
      <c r="F32" s="10">
        <f t="shared" si="2"/>
        <v>26.92</v>
      </c>
      <c r="G32" s="11"/>
      <c r="H32" s="11">
        <f t="shared" si="3"/>
        <v>0</v>
      </c>
      <c r="I32" s="71"/>
      <c r="J32" s="72"/>
      <c r="K32" s="72"/>
      <c r="L32" s="72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27" customHeight="1">
      <c r="A33" s="9" t="s">
        <v>1</v>
      </c>
      <c r="B33" s="9" t="s">
        <v>5</v>
      </c>
      <c r="C33" s="12">
        <v>96544</v>
      </c>
      <c r="D33" s="8" t="s">
        <v>76</v>
      </c>
      <c r="E33" s="9" t="s">
        <v>65</v>
      </c>
      <c r="F33" s="41"/>
      <c r="G33" s="11"/>
      <c r="H33" s="11">
        <f t="shared" si="3"/>
        <v>0</v>
      </c>
      <c r="I33" s="71"/>
      <c r="J33" s="72"/>
      <c r="K33" s="72"/>
      <c r="L33" s="72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27" customHeight="1">
      <c r="A34" s="9" t="s">
        <v>1</v>
      </c>
      <c r="B34" s="9" t="s">
        <v>5</v>
      </c>
      <c r="C34" s="12">
        <v>96545</v>
      </c>
      <c r="D34" s="8" t="s">
        <v>77</v>
      </c>
      <c r="E34" s="9" t="s">
        <v>65</v>
      </c>
      <c r="F34" s="41"/>
      <c r="G34" s="11"/>
      <c r="H34" s="11">
        <f t="shared" si="3"/>
        <v>0</v>
      </c>
      <c r="I34" s="71"/>
      <c r="J34" s="72"/>
      <c r="K34" s="72"/>
      <c r="L34" s="72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40.35" customHeight="1">
      <c r="A35" s="9" t="s">
        <v>1</v>
      </c>
      <c r="B35" s="9" t="s">
        <v>78</v>
      </c>
      <c r="C35" s="12">
        <v>87316</v>
      </c>
      <c r="D35" s="8" t="s">
        <v>79</v>
      </c>
      <c r="E35" s="9" t="s">
        <v>63</v>
      </c>
      <c r="F35" s="43">
        <v>7.1000000000000004E-3</v>
      </c>
      <c r="G35" s="11"/>
      <c r="H35" s="11">
        <f t="shared" si="3"/>
        <v>0</v>
      </c>
      <c r="I35" s="71"/>
      <c r="J35" s="72"/>
      <c r="K35" s="72"/>
      <c r="L35" s="72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5" customHeight="1">
      <c r="A36" s="9" t="s">
        <v>1</v>
      </c>
      <c r="B36" s="9" t="s">
        <v>78</v>
      </c>
      <c r="C36" s="12">
        <v>88309</v>
      </c>
      <c r="D36" s="8" t="s">
        <v>80</v>
      </c>
      <c r="E36" s="9" t="s">
        <v>70</v>
      </c>
      <c r="F36" s="44">
        <v>12</v>
      </c>
      <c r="G36" s="11"/>
      <c r="H36" s="11">
        <f t="shared" si="3"/>
        <v>0</v>
      </c>
      <c r="I36" s="71"/>
      <c r="J36" s="72"/>
      <c r="K36" s="72"/>
      <c r="L36" s="72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5" customHeight="1">
      <c r="A37" s="9" t="s">
        <v>1</v>
      </c>
      <c r="B37" s="9" t="s">
        <v>78</v>
      </c>
      <c r="C37" s="12">
        <v>88316</v>
      </c>
      <c r="D37" s="8" t="s">
        <v>71</v>
      </c>
      <c r="E37" s="9" t="s">
        <v>70</v>
      </c>
      <c r="F37" s="44">
        <v>12</v>
      </c>
      <c r="G37" s="11"/>
      <c r="H37" s="11">
        <f t="shared" si="3"/>
        <v>0</v>
      </c>
      <c r="I37" s="71"/>
      <c r="J37" s="72"/>
      <c r="K37" s="72"/>
      <c r="L37" s="72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5" customHeight="1">
      <c r="A38" s="9" t="s">
        <v>1</v>
      </c>
      <c r="B38" s="9" t="s">
        <v>66</v>
      </c>
      <c r="C38" s="12">
        <v>37553</v>
      </c>
      <c r="D38" s="42" t="s">
        <v>81</v>
      </c>
      <c r="E38" s="9" t="s">
        <v>65</v>
      </c>
      <c r="F38" s="10">
        <v>40</v>
      </c>
      <c r="G38" s="11"/>
      <c r="H38" s="11">
        <f t="shared" si="3"/>
        <v>0</v>
      </c>
      <c r="I38" s="71"/>
      <c r="J38" s="72"/>
      <c r="K38" s="72"/>
      <c r="L38" s="72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67.349999999999994" customHeight="1">
      <c r="A39" s="9" t="s">
        <v>1</v>
      </c>
      <c r="B39" s="60" t="s">
        <v>5</v>
      </c>
      <c r="C39" s="61">
        <v>90082</v>
      </c>
      <c r="D39" s="62" t="s">
        <v>82</v>
      </c>
      <c r="E39" s="60" t="s">
        <v>63</v>
      </c>
      <c r="F39" s="63">
        <v>4.2</v>
      </c>
      <c r="G39" s="64"/>
      <c r="H39" s="64">
        <f t="shared" si="3"/>
        <v>0</v>
      </c>
      <c r="I39" s="71"/>
      <c r="J39" s="72"/>
      <c r="K39" s="72"/>
      <c r="L39" s="72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5.6" customHeight="1">
      <c r="A40" s="65"/>
      <c r="B40" s="66"/>
      <c r="C40" s="66"/>
      <c r="D40" s="67"/>
      <c r="E40" s="66"/>
      <c r="F40" s="68"/>
      <c r="G40" s="69"/>
      <c r="H40" s="69"/>
      <c r="I40" s="72"/>
      <c r="J40" s="72"/>
      <c r="K40" s="72"/>
      <c r="L40" s="72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27.6" customHeight="1">
      <c r="A41" s="49"/>
      <c r="B41" s="49"/>
      <c r="C41" s="50" t="s">
        <v>40</v>
      </c>
      <c r="D41" s="51" t="s">
        <v>84</v>
      </c>
      <c r="E41" s="52" t="s">
        <v>3</v>
      </c>
      <c r="F41" s="53"/>
      <c r="G41" s="53"/>
      <c r="H41" s="54">
        <f>SUM(H42:H58)</f>
        <v>0</v>
      </c>
      <c r="I41" s="73"/>
      <c r="J41" s="76"/>
      <c r="K41" s="76"/>
      <c r="L41" s="76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27" customHeight="1">
      <c r="A42" s="70" t="s">
        <v>1</v>
      </c>
      <c r="B42" s="55" t="s">
        <v>5</v>
      </c>
      <c r="C42" s="56">
        <v>94971</v>
      </c>
      <c r="D42" s="57" t="s">
        <v>62</v>
      </c>
      <c r="E42" s="55" t="s">
        <v>63</v>
      </c>
      <c r="F42" s="58">
        <v>0.63</v>
      </c>
      <c r="G42" s="59"/>
      <c r="H42" s="59">
        <f t="shared" ref="H42:H58" si="4">G42*F42</f>
        <v>0</v>
      </c>
      <c r="I42" s="73"/>
      <c r="J42" s="72"/>
      <c r="K42" s="72"/>
      <c r="L42" s="72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40.35" customHeight="1">
      <c r="A43" s="5" t="s">
        <v>1</v>
      </c>
      <c r="B43" s="9" t="s">
        <v>5</v>
      </c>
      <c r="C43" s="12">
        <v>92917</v>
      </c>
      <c r="D43" s="8" t="s">
        <v>64</v>
      </c>
      <c r="E43" s="9" t="s">
        <v>65</v>
      </c>
      <c r="F43" s="41"/>
      <c r="G43" s="11"/>
      <c r="H43" s="11">
        <f t="shared" si="4"/>
        <v>0</v>
      </c>
      <c r="I43" s="71"/>
      <c r="J43" s="72"/>
      <c r="K43" s="72"/>
      <c r="L43" s="72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27" customHeight="1">
      <c r="A44" s="5" t="s">
        <v>1</v>
      </c>
      <c r="B44" s="9" t="s">
        <v>66</v>
      </c>
      <c r="C44" s="12">
        <v>4512</v>
      </c>
      <c r="D44" s="8" t="s">
        <v>67</v>
      </c>
      <c r="E44" s="9" t="s">
        <v>53</v>
      </c>
      <c r="F44" s="10">
        <v>20</v>
      </c>
      <c r="G44" s="11"/>
      <c r="H44" s="11">
        <f t="shared" si="4"/>
        <v>0</v>
      </c>
      <c r="I44" s="71"/>
      <c r="J44" s="72"/>
      <c r="K44" s="72"/>
      <c r="L44" s="72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5" customHeight="1">
      <c r="A45" s="5" t="s">
        <v>1</v>
      </c>
      <c r="B45" s="9" t="s">
        <v>66</v>
      </c>
      <c r="C45" s="12">
        <v>5069</v>
      </c>
      <c r="D45" s="8" t="s">
        <v>68</v>
      </c>
      <c r="E45" s="9" t="s">
        <v>65</v>
      </c>
      <c r="F45" s="10">
        <v>0.08</v>
      </c>
      <c r="G45" s="11"/>
      <c r="H45" s="11">
        <f t="shared" si="4"/>
        <v>0</v>
      </c>
      <c r="I45" s="71"/>
      <c r="J45" s="72"/>
      <c r="K45" s="72"/>
      <c r="L45" s="72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5" customHeight="1">
      <c r="A46" s="5" t="s">
        <v>1</v>
      </c>
      <c r="B46" s="9" t="s">
        <v>5</v>
      </c>
      <c r="C46" s="12">
        <v>88262</v>
      </c>
      <c r="D46" s="8" t="s">
        <v>69</v>
      </c>
      <c r="E46" s="9" t="s">
        <v>70</v>
      </c>
      <c r="F46" s="41">
        <v>0.1</v>
      </c>
      <c r="G46" s="11"/>
      <c r="H46" s="11">
        <f t="shared" si="4"/>
        <v>0</v>
      </c>
      <c r="I46" s="71"/>
      <c r="J46" s="72"/>
      <c r="K46" s="72"/>
      <c r="L46" s="72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5" customHeight="1">
      <c r="A47" s="5" t="s">
        <v>1</v>
      </c>
      <c r="B47" s="9" t="s">
        <v>5</v>
      </c>
      <c r="C47" s="12">
        <v>88316</v>
      </c>
      <c r="D47" s="8" t="s">
        <v>71</v>
      </c>
      <c r="E47" s="9" t="s">
        <v>70</v>
      </c>
      <c r="F47" s="10">
        <v>0.2</v>
      </c>
      <c r="G47" s="11"/>
      <c r="H47" s="11">
        <f t="shared" si="4"/>
        <v>0</v>
      </c>
      <c r="I47" s="71"/>
      <c r="J47" s="72"/>
      <c r="K47" s="72"/>
      <c r="L47" s="72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27" customHeight="1">
      <c r="A48" s="5" t="s">
        <v>1</v>
      </c>
      <c r="B48" s="9" t="s">
        <v>5</v>
      </c>
      <c r="C48" s="12">
        <v>94963</v>
      </c>
      <c r="D48" s="8" t="s">
        <v>72</v>
      </c>
      <c r="E48" s="9" t="s">
        <v>63</v>
      </c>
      <c r="F48" s="10">
        <v>0.45600000000000002</v>
      </c>
      <c r="G48" s="11"/>
      <c r="H48" s="11">
        <f t="shared" si="4"/>
        <v>0</v>
      </c>
      <c r="I48" s="71"/>
      <c r="J48" s="72"/>
      <c r="K48" s="72"/>
      <c r="L48" s="72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27" customHeight="1">
      <c r="A49" s="5" t="s">
        <v>1</v>
      </c>
      <c r="B49" s="9" t="s">
        <v>5</v>
      </c>
      <c r="C49" s="12">
        <v>95241</v>
      </c>
      <c r="D49" s="8" t="s">
        <v>73</v>
      </c>
      <c r="E49" s="9" t="s">
        <v>63</v>
      </c>
      <c r="F49" s="10">
        <v>0.215</v>
      </c>
      <c r="G49" s="11"/>
      <c r="H49" s="11">
        <f t="shared" si="4"/>
        <v>0</v>
      </c>
      <c r="I49" s="71"/>
      <c r="J49" s="72"/>
      <c r="K49" s="72"/>
      <c r="L49" s="72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27" customHeight="1">
      <c r="A50" s="5" t="s">
        <v>1</v>
      </c>
      <c r="B50" s="9" t="s">
        <v>5</v>
      </c>
      <c r="C50" s="12">
        <v>93382</v>
      </c>
      <c r="D50" s="8" t="s">
        <v>74</v>
      </c>
      <c r="E50" s="9" t="s">
        <v>63</v>
      </c>
      <c r="F50" s="10">
        <v>2</v>
      </c>
      <c r="G50" s="11"/>
      <c r="H50" s="11">
        <f t="shared" si="4"/>
        <v>0</v>
      </c>
      <c r="I50" s="71"/>
      <c r="J50" s="72"/>
      <c r="K50" s="72"/>
      <c r="L50" s="72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5" customHeight="1">
      <c r="A51" s="5" t="s">
        <v>1</v>
      </c>
      <c r="B51" s="9" t="s">
        <v>66</v>
      </c>
      <c r="C51" s="12">
        <v>34578</v>
      </c>
      <c r="D51" s="42" t="s">
        <v>75</v>
      </c>
      <c r="E51" s="9" t="s">
        <v>3</v>
      </c>
      <c r="F51" s="10">
        <f t="shared" si="2"/>
        <v>26.92</v>
      </c>
      <c r="G51" s="11"/>
      <c r="H51" s="11">
        <f t="shared" si="4"/>
        <v>0</v>
      </c>
      <c r="I51" s="71"/>
      <c r="J51" s="72"/>
      <c r="K51" s="72"/>
      <c r="L51" s="72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27" customHeight="1">
      <c r="A52" s="5" t="s">
        <v>1</v>
      </c>
      <c r="B52" s="9" t="s">
        <v>5</v>
      </c>
      <c r="C52" s="12">
        <v>96544</v>
      </c>
      <c r="D52" s="8" t="s">
        <v>76</v>
      </c>
      <c r="E52" s="9" t="s">
        <v>65</v>
      </c>
      <c r="F52" s="41"/>
      <c r="G52" s="11"/>
      <c r="H52" s="11">
        <f t="shared" si="4"/>
        <v>0</v>
      </c>
      <c r="I52" s="71"/>
      <c r="J52" s="72"/>
      <c r="K52" s="72"/>
      <c r="L52" s="72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27" customHeight="1">
      <c r="A53" s="5" t="s">
        <v>1</v>
      </c>
      <c r="B53" s="9" t="s">
        <v>5</v>
      </c>
      <c r="C53" s="12">
        <v>96545</v>
      </c>
      <c r="D53" s="8" t="s">
        <v>77</v>
      </c>
      <c r="E53" s="9" t="s">
        <v>65</v>
      </c>
      <c r="F53" s="41"/>
      <c r="G53" s="11"/>
      <c r="H53" s="11">
        <f t="shared" si="4"/>
        <v>0</v>
      </c>
      <c r="I53" s="71"/>
      <c r="J53" s="72"/>
      <c r="K53" s="72"/>
      <c r="L53" s="72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40.35" customHeight="1">
      <c r="A54" s="5" t="s">
        <v>1</v>
      </c>
      <c r="B54" s="9" t="s">
        <v>78</v>
      </c>
      <c r="C54" s="12">
        <v>87316</v>
      </c>
      <c r="D54" s="8" t="s">
        <v>79</v>
      </c>
      <c r="E54" s="9" t="s">
        <v>63</v>
      </c>
      <c r="F54" s="43">
        <v>7.1000000000000004E-3</v>
      </c>
      <c r="G54" s="11"/>
      <c r="H54" s="11">
        <f t="shared" si="4"/>
        <v>0</v>
      </c>
      <c r="I54" s="71"/>
      <c r="J54" s="72"/>
      <c r="K54" s="72"/>
      <c r="L54" s="72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5" customHeight="1">
      <c r="A55" s="5" t="s">
        <v>1</v>
      </c>
      <c r="B55" s="9" t="s">
        <v>78</v>
      </c>
      <c r="C55" s="12">
        <v>88309</v>
      </c>
      <c r="D55" s="8" t="s">
        <v>80</v>
      </c>
      <c r="E55" s="9" t="s">
        <v>70</v>
      </c>
      <c r="F55" s="44">
        <v>12</v>
      </c>
      <c r="G55" s="11"/>
      <c r="H55" s="11">
        <f t="shared" si="4"/>
        <v>0</v>
      </c>
      <c r="I55" s="71"/>
      <c r="J55" s="72"/>
      <c r="K55" s="72"/>
      <c r="L55" s="72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5" customHeight="1">
      <c r="A56" s="5" t="s">
        <v>1</v>
      </c>
      <c r="B56" s="9" t="s">
        <v>78</v>
      </c>
      <c r="C56" s="12">
        <v>88316</v>
      </c>
      <c r="D56" s="8" t="s">
        <v>71</v>
      </c>
      <c r="E56" s="9" t="s">
        <v>70</v>
      </c>
      <c r="F56" s="44">
        <v>12</v>
      </c>
      <c r="G56" s="11"/>
      <c r="H56" s="11">
        <f t="shared" si="4"/>
        <v>0</v>
      </c>
      <c r="I56" s="71"/>
      <c r="J56" s="72"/>
      <c r="K56" s="72"/>
      <c r="L56" s="72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5" customHeight="1">
      <c r="A57" s="5" t="s">
        <v>1</v>
      </c>
      <c r="B57" s="9" t="s">
        <v>66</v>
      </c>
      <c r="C57" s="12">
        <v>37553</v>
      </c>
      <c r="D57" s="42" t="s">
        <v>81</v>
      </c>
      <c r="E57" s="9" t="s">
        <v>65</v>
      </c>
      <c r="F57" s="10">
        <v>40</v>
      </c>
      <c r="G57" s="11"/>
      <c r="H57" s="11">
        <f t="shared" si="4"/>
        <v>0</v>
      </c>
      <c r="I57" s="71"/>
      <c r="J57" s="72"/>
      <c r="K57" s="72"/>
      <c r="L57" s="72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67.349999999999994" customHeight="1">
      <c r="A58" s="5" t="s">
        <v>1</v>
      </c>
      <c r="B58" s="60" t="s">
        <v>5</v>
      </c>
      <c r="C58" s="61">
        <v>90082</v>
      </c>
      <c r="D58" s="62" t="s">
        <v>82</v>
      </c>
      <c r="E58" s="60" t="s">
        <v>63</v>
      </c>
      <c r="F58" s="63">
        <v>4.2</v>
      </c>
      <c r="G58" s="64"/>
      <c r="H58" s="64">
        <f t="shared" si="4"/>
        <v>0</v>
      </c>
      <c r="I58" s="71"/>
      <c r="J58" s="72"/>
      <c r="K58" s="72"/>
      <c r="L58" s="72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5.6" customHeight="1">
      <c r="A59" s="65"/>
      <c r="B59" s="66"/>
      <c r="C59" s="66"/>
      <c r="D59" s="67"/>
      <c r="E59" s="66"/>
      <c r="F59" s="68"/>
      <c r="G59" s="69"/>
      <c r="H59" s="69"/>
      <c r="I59" s="72"/>
      <c r="J59" s="72"/>
      <c r="K59" s="72"/>
      <c r="L59" s="72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27.6" customHeight="1">
      <c r="A60" s="35"/>
      <c r="B60" s="49"/>
      <c r="C60" s="50" t="s">
        <v>41</v>
      </c>
      <c r="D60" s="51" t="s">
        <v>85</v>
      </c>
      <c r="E60" s="52" t="s">
        <v>3</v>
      </c>
      <c r="F60" s="53"/>
      <c r="G60" s="53"/>
      <c r="H60" s="54">
        <f>SUM(H61:H77)</f>
        <v>0</v>
      </c>
      <c r="I60" s="73"/>
      <c r="J60" s="72"/>
      <c r="K60" s="72"/>
      <c r="L60" s="72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27" customHeight="1">
      <c r="A61" s="5" t="s">
        <v>1</v>
      </c>
      <c r="B61" s="55" t="s">
        <v>5</v>
      </c>
      <c r="C61" s="56">
        <v>94971</v>
      </c>
      <c r="D61" s="57" t="s">
        <v>62</v>
      </c>
      <c r="E61" s="55" t="s">
        <v>63</v>
      </c>
      <c r="F61" s="58">
        <v>0.63</v>
      </c>
      <c r="G61" s="59"/>
      <c r="H61" s="59">
        <f t="shared" ref="H61:H77" si="5">G61*F61</f>
        <v>0</v>
      </c>
      <c r="I61" s="71"/>
      <c r="J61" s="72"/>
      <c r="K61" s="72"/>
      <c r="L61" s="72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40.35" customHeight="1">
      <c r="A62" s="5" t="s">
        <v>1</v>
      </c>
      <c r="B62" s="9" t="s">
        <v>5</v>
      </c>
      <c r="C62" s="12">
        <v>92917</v>
      </c>
      <c r="D62" s="8" t="s">
        <v>64</v>
      </c>
      <c r="E62" s="9" t="s">
        <v>65</v>
      </c>
      <c r="F62" s="41"/>
      <c r="G62" s="11"/>
      <c r="H62" s="11">
        <f t="shared" si="5"/>
        <v>0</v>
      </c>
      <c r="I62" s="71"/>
      <c r="J62" s="72"/>
      <c r="K62" s="72"/>
      <c r="L62" s="72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27" customHeight="1">
      <c r="A63" s="5" t="s">
        <v>1</v>
      </c>
      <c r="B63" s="9" t="s">
        <v>66</v>
      </c>
      <c r="C63" s="12">
        <v>4512</v>
      </c>
      <c r="D63" s="8" t="s">
        <v>67</v>
      </c>
      <c r="E63" s="9" t="s">
        <v>53</v>
      </c>
      <c r="F63" s="10">
        <v>20</v>
      </c>
      <c r="G63" s="11"/>
      <c r="H63" s="11">
        <f t="shared" si="5"/>
        <v>0</v>
      </c>
      <c r="I63" s="71"/>
      <c r="J63" s="72"/>
      <c r="K63" s="72"/>
      <c r="L63" s="72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5" customHeight="1">
      <c r="A64" s="5" t="s">
        <v>1</v>
      </c>
      <c r="B64" s="9" t="s">
        <v>66</v>
      </c>
      <c r="C64" s="12">
        <v>5069</v>
      </c>
      <c r="D64" s="8" t="s">
        <v>68</v>
      </c>
      <c r="E64" s="9" t="s">
        <v>65</v>
      </c>
      <c r="F64" s="10">
        <v>0.08</v>
      </c>
      <c r="G64" s="11"/>
      <c r="H64" s="11">
        <f t="shared" si="5"/>
        <v>0</v>
      </c>
      <c r="I64" s="71"/>
      <c r="J64" s="72"/>
      <c r="K64" s="72"/>
      <c r="L64" s="72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5" customHeight="1">
      <c r="A65" s="5" t="s">
        <v>1</v>
      </c>
      <c r="B65" s="9" t="s">
        <v>5</v>
      </c>
      <c r="C65" s="12">
        <v>88262</v>
      </c>
      <c r="D65" s="8" t="s">
        <v>69</v>
      </c>
      <c r="E65" s="9" t="s">
        <v>70</v>
      </c>
      <c r="F65" s="41">
        <v>0.1</v>
      </c>
      <c r="G65" s="11"/>
      <c r="H65" s="11">
        <f t="shared" si="5"/>
        <v>0</v>
      </c>
      <c r="I65" s="71"/>
      <c r="J65" s="72"/>
      <c r="K65" s="72"/>
      <c r="L65" s="72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5" customHeight="1">
      <c r="A66" s="5" t="s">
        <v>1</v>
      </c>
      <c r="B66" s="9" t="s">
        <v>5</v>
      </c>
      <c r="C66" s="12">
        <v>88316</v>
      </c>
      <c r="D66" s="8" t="s">
        <v>71</v>
      </c>
      <c r="E66" s="9" t="s">
        <v>70</v>
      </c>
      <c r="F66" s="10">
        <v>0.2</v>
      </c>
      <c r="G66" s="11"/>
      <c r="H66" s="11">
        <f t="shared" si="5"/>
        <v>0</v>
      </c>
      <c r="I66" s="71"/>
      <c r="J66" s="72"/>
      <c r="K66" s="72"/>
      <c r="L66" s="72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27" customHeight="1">
      <c r="A67" s="5" t="s">
        <v>1</v>
      </c>
      <c r="B67" s="9" t="s">
        <v>5</v>
      </c>
      <c r="C67" s="12">
        <v>94963</v>
      </c>
      <c r="D67" s="8" t="s">
        <v>72</v>
      </c>
      <c r="E67" s="9" t="s">
        <v>63</v>
      </c>
      <c r="F67" s="10">
        <v>0.45600000000000002</v>
      </c>
      <c r="G67" s="11"/>
      <c r="H67" s="11">
        <f t="shared" si="5"/>
        <v>0</v>
      </c>
      <c r="I67" s="71"/>
      <c r="J67" s="72"/>
      <c r="K67" s="72"/>
      <c r="L67" s="72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27" customHeight="1">
      <c r="A68" s="5" t="s">
        <v>1</v>
      </c>
      <c r="B68" s="9" t="s">
        <v>5</v>
      </c>
      <c r="C68" s="12">
        <v>95241</v>
      </c>
      <c r="D68" s="8" t="s">
        <v>73</v>
      </c>
      <c r="E68" s="9" t="s">
        <v>63</v>
      </c>
      <c r="F68" s="10">
        <v>0.215</v>
      </c>
      <c r="G68" s="11"/>
      <c r="H68" s="11">
        <f t="shared" si="5"/>
        <v>0</v>
      </c>
      <c r="I68" s="71"/>
      <c r="J68" s="72"/>
      <c r="K68" s="72"/>
      <c r="L68" s="72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27" customHeight="1">
      <c r="A69" s="5" t="s">
        <v>1</v>
      </c>
      <c r="B69" s="9" t="s">
        <v>5</v>
      </c>
      <c r="C69" s="12">
        <v>93382</v>
      </c>
      <c r="D69" s="8" t="s">
        <v>74</v>
      </c>
      <c r="E69" s="9" t="s">
        <v>63</v>
      </c>
      <c r="F69" s="10">
        <v>2</v>
      </c>
      <c r="G69" s="11"/>
      <c r="H69" s="11">
        <f t="shared" si="5"/>
        <v>0</v>
      </c>
      <c r="I69" s="71"/>
      <c r="J69" s="72"/>
      <c r="K69" s="72"/>
      <c r="L69" s="72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5" customHeight="1">
      <c r="A70" s="5" t="s">
        <v>1</v>
      </c>
      <c r="B70" s="9" t="s">
        <v>66</v>
      </c>
      <c r="C70" s="12">
        <v>34578</v>
      </c>
      <c r="D70" s="42" t="s">
        <v>75</v>
      </c>
      <c r="E70" s="9" t="s">
        <v>3</v>
      </c>
      <c r="F70" s="10">
        <f t="shared" si="2"/>
        <v>26.92</v>
      </c>
      <c r="G70" s="11"/>
      <c r="H70" s="11">
        <f t="shared" si="5"/>
        <v>0</v>
      </c>
      <c r="I70" s="71"/>
      <c r="J70" s="72"/>
      <c r="K70" s="72"/>
      <c r="L70" s="72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27" customHeight="1">
      <c r="A71" s="5" t="s">
        <v>1</v>
      </c>
      <c r="B71" s="9" t="s">
        <v>5</v>
      </c>
      <c r="C71" s="12">
        <v>96544</v>
      </c>
      <c r="D71" s="8" t="s">
        <v>76</v>
      </c>
      <c r="E71" s="9" t="s">
        <v>65</v>
      </c>
      <c r="F71" s="41"/>
      <c r="G71" s="11"/>
      <c r="H71" s="11">
        <f t="shared" si="5"/>
        <v>0</v>
      </c>
      <c r="I71" s="71"/>
      <c r="J71" s="72"/>
      <c r="K71" s="72"/>
      <c r="L71" s="72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27" customHeight="1">
      <c r="A72" s="5" t="s">
        <v>1</v>
      </c>
      <c r="B72" s="9" t="s">
        <v>5</v>
      </c>
      <c r="C72" s="12">
        <v>96545</v>
      </c>
      <c r="D72" s="8" t="s">
        <v>77</v>
      </c>
      <c r="E72" s="9" t="s">
        <v>65</v>
      </c>
      <c r="F72" s="41"/>
      <c r="G72" s="11"/>
      <c r="H72" s="11">
        <f t="shared" si="5"/>
        <v>0</v>
      </c>
      <c r="I72" s="71"/>
      <c r="J72" s="72"/>
      <c r="K72" s="72"/>
      <c r="L72" s="72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40.35" customHeight="1">
      <c r="A73" s="5" t="s">
        <v>1</v>
      </c>
      <c r="B73" s="9" t="s">
        <v>78</v>
      </c>
      <c r="C73" s="12">
        <v>87316</v>
      </c>
      <c r="D73" s="8" t="s">
        <v>79</v>
      </c>
      <c r="E73" s="9" t="s">
        <v>63</v>
      </c>
      <c r="F73" s="43">
        <v>7.1000000000000004E-3</v>
      </c>
      <c r="G73" s="11"/>
      <c r="H73" s="11">
        <f t="shared" si="5"/>
        <v>0</v>
      </c>
      <c r="I73" s="71"/>
      <c r="J73" s="72"/>
      <c r="K73" s="72"/>
      <c r="L73" s="72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5" customHeight="1">
      <c r="A74" s="5" t="s">
        <v>1</v>
      </c>
      <c r="B74" s="9" t="s">
        <v>78</v>
      </c>
      <c r="C74" s="12">
        <v>88309</v>
      </c>
      <c r="D74" s="8" t="s">
        <v>80</v>
      </c>
      <c r="E74" s="9" t="s">
        <v>70</v>
      </c>
      <c r="F74" s="44">
        <v>12</v>
      </c>
      <c r="G74" s="11"/>
      <c r="H74" s="11">
        <f t="shared" si="5"/>
        <v>0</v>
      </c>
      <c r="I74" s="71"/>
      <c r="J74" s="72"/>
      <c r="K74" s="72"/>
      <c r="L74" s="72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5" customHeight="1">
      <c r="A75" s="5" t="s">
        <v>1</v>
      </c>
      <c r="B75" s="9" t="s">
        <v>78</v>
      </c>
      <c r="C75" s="12">
        <v>88316</v>
      </c>
      <c r="D75" s="8" t="s">
        <v>71</v>
      </c>
      <c r="E75" s="9" t="s">
        <v>70</v>
      </c>
      <c r="F75" s="44">
        <v>12</v>
      </c>
      <c r="G75" s="11"/>
      <c r="H75" s="11">
        <f t="shared" si="5"/>
        <v>0</v>
      </c>
      <c r="I75" s="71"/>
      <c r="J75" s="72"/>
      <c r="K75" s="72"/>
      <c r="L75" s="72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5" customHeight="1">
      <c r="A76" s="5" t="s">
        <v>1</v>
      </c>
      <c r="B76" s="9" t="s">
        <v>66</v>
      </c>
      <c r="C76" s="12">
        <v>37553</v>
      </c>
      <c r="D76" s="42" t="s">
        <v>81</v>
      </c>
      <c r="E76" s="9" t="s">
        <v>65</v>
      </c>
      <c r="F76" s="10">
        <v>40</v>
      </c>
      <c r="G76" s="11"/>
      <c r="H76" s="11">
        <f t="shared" si="5"/>
        <v>0</v>
      </c>
      <c r="I76" s="71"/>
      <c r="J76" s="72"/>
      <c r="K76" s="72"/>
      <c r="L76" s="72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67.349999999999994" customHeight="1">
      <c r="A77" s="5" t="s">
        <v>1</v>
      </c>
      <c r="B77" s="60" t="s">
        <v>5</v>
      </c>
      <c r="C77" s="61">
        <v>90082</v>
      </c>
      <c r="D77" s="62" t="s">
        <v>82</v>
      </c>
      <c r="E77" s="60" t="s">
        <v>63</v>
      </c>
      <c r="F77" s="63">
        <v>4.2</v>
      </c>
      <c r="G77" s="64"/>
      <c r="H77" s="64">
        <f t="shared" si="5"/>
        <v>0</v>
      </c>
      <c r="I77" s="71"/>
      <c r="J77" s="72"/>
      <c r="K77" s="72"/>
      <c r="L77" s="72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5.6" customHeight="1">
      <c r="A78" s="65"/>
      <c r="B78" s="66"/>
      <c r="C78" s="66"/>
      <c r="D78" s="67"/>
      <c r="E78" s="66"/>
      <c r="F78" s="68"/>
      <c r="G78" s="69"/>
      <c r="H78" s="69"/>
      <c r="I78" s="72"/>
      <c r="J78" s="72"/>
      <c r="K78" s="72"/>
      <c r="L78" s="72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27.6" customHeight="1">
      <c r="A79" s="35"/>
      <c r="B79" s="49"/>
      <c r="C79" s="50" t="s">
        <v>42</v>
      </c>
      <c r="D79" s="51" t="s">
        <v>86</v>
      </c>
      <c r="E79" s="52" t="s">
        <v>3</v>
      </c>
      <c r="F79" s="53"/>
      <c r="G79" s="53"/>
      <c r="H79" s="54">
        <f>SUM(H80:H96)</f>
        <v>0</v>
      </c>
      <c r="I79" s="73"/>
      <c r="J79" s="72"/>
      <c r="K79" s="72"/>
      <c r="L79" s="72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27" customHeight="1">
      <c r="A80" s="5" t="s">
        <v>1</v>
      </c>
      <c r="B80" s="55" t="s">
        <v>5</v>
      </c>
      <c r="C80" s="56">
        <v>94971</v>
      </c>
      <c r="D80" s="57" t="s">
        <v>62</v>
      </c>
      <c r="E80" s="55" t="s">
        <v>63</v>
      </c>
      <c r="F80" s="58">
        <v>0.63</v>
      </c>
      <c r="G80" s="59"/>
      <c r="H80" s="59">
        <f t="shared" ref="H80:H96" si="6">G80*F80</f>
        <v>0</v>
      </c>
      <c r="I80" s="71"/>
      <c r="J80" s="72"/>
      <c r="K80" s="72"/>
      <c r="L80" s="72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40.35" customHeight="1">
      <c r="A81" s="5" t="s">
        <v>1</v>
      </c>
      <c r="B81" s="9" t="s">
        <v>5</v>
      </c>
      <c r="C81" s="12">
        <v>92917</v>
      </c>
      <c r="D81" s="8" t="s">
        <v>64</v>
      </c>
      <c r="E81" s="9" t="s">
        <v>65</v>
      </c>
      <c r="F81" s="41"/>
      <c r="G81" s="11"/>
      <c r="H81" s="11">
        <f t="shared" si="6"/>
        <v>0</v>
      </c>
      <c r="I81" s="71"/>
      <c r="J81" s="72"/>
      <c r="K81" s="72"/>
      <c r="L81" s="72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27" customHeight="1">
      <c r="A82" s="5" t="s">
        <v>1</v>
      </c>
      <c r="B82" s="9" t="s">
        <v>66</v>
      </c>
      <c r="C82" s="12">
        <v>4512</v>
      </c>
      <c r="D82" s="8" t="s">
        <v>67</v>
      </c>
      <c r="E82" s="9" t="s">
        <v>53</v>
      </c>
      <c r="F82" s="10">
        <v>20</v>
      </c>
      <c r="G82" s="11"/>
      <c r="H82" s="11">
        <f t="shared" si="6"/>
        <v>0</v>
      </c>
      <c r="I82" s="71"/>
      <c r="J82" s="72"/>
      <c r="K82" s="72"/>
      <c r="L82" s="72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5" customHeight="1">
      <c r="A83" s="5" t="s">
        <v>1</v>
      </c>
      <c r="B83" s="9" t="s">
        <v>66</v>
      </c>
      <c r="C83" s="12">
        <v>5069</v>
      </c>
      <c r="D83" s="8" t="s">
        <v>68</v>
      </c>
      <c r="E83" s="9" t="s">
        <v>65</v>
      </c>
      <c r="F83" s="10">
        <v>0.08</v>
      </c>
      <c r="G83" s="11"/>
      <c r="H83" s="11">
        <f t="shared" si="6"/>
        <v>0</v>
      </c>
      <c r="I83" s="71"/>
      <c r="J83" s="72"/>
      <c r="K83" s="72"/>
      <c r="L83" s="72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5" customHeight="1">
      <c r="A84" s="5" t="s">
        <v>1</v>
      </c>
      <c r="B84" s="9" t="s">
        <v>5</v>
      </c>
      <c r="C84" s="12">
        <v>88262</v>
      </c>
      <c r="D84" s="8" t="s">
        <v>69</v>
      </c>
      <c r="E84" s="9" t="s">
        <v>70</v>
      </c>
      <c r="F84" s="41">
        <v>0.1</v>
      </c>
      <c r="G84" s="11"/>
      <c r="H84" s="11">
        <f t="shared" si="6"/>
        <v>0</v>
      </c>
      <c r="I84" s="71"/>
      <c r="J84" s="72"/>
      <c r="K84" s="72"/>
      <c r="L84" s="72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5" customHeight="1">
      <c r="A85" s="5" t="s">
        <v>1</v>
      </c>
      <c r="B85" s="9" t="s">
        <v>5</v>
      </c>
      <c r="C85" s="12">
        <v>88316</v>
      </c>
      <c r="D85" s="8" t="s">
        <v>71</v>
      </c>
      <c r="E85" s="9" t="s">
        <v>70</v>
      </c>
      <c r="F85" s="10">
        <v>0.2</v>
      </c>
      <c r="G85" s="11"/>
      <c r="H85" s="11">
        <f t="shared" si="6"/>
        <v>0</v>
      </c>
      <c r="I85" s="71"/>
      <c r="J85" s="72"/>
      <c r="K85" s="72"/>
      <c r="L85" s="72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27" customHeight="1">
      <c r="A86" s="5" t="s">
        <v>1</v>
      </c>
      <c r="B86" s="9" t="s">
        <v>5</v>
      </c>
      <c r="C86" s="12">
        <v>94963</v>
      </c>
      <c r="D86" s="8" t="s">
        <v>72</v>
      </c>
      <c r="E86" s="9" t="s">
        <v>63</v>
      </c>
      <c r="F86" s="10">
        <v>0.45600000000000002</v>
      </c>
      <c r="G86" s="11"/>
      <c r="H86" s="11">
        <f t="shared" si="6"/>
        <v>0</v>
      </c>
      <c r="I86" s="71"/>
      <c r="J86" s="72"/>
      <c r="K86" s="72"/>
      <c r="L86" s="72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27" customHeight="1">
      <c r="A87" s="5" t="s">
        <v>1</v>
      </c>
      <c r="B87" s="9" t="s">
        <v>5</v>
      </c>
      <c r="C87" s="12">
        <v>95241</v>
      </c>
      <c r="D87" s="8" t="s">
        <v>73</v>
      </c>
      <c r="E87" s="9" t="s">
        <v>63</v>
      </c>
      <c r="F87" s="10">
        <v>0.215</v>
      </c>
      <c r="G87" s="11"/>
      <c r="H87" s="11">
        <f t="shared" si="6"/>
        <v>0</v>
      </c>
      <c r="I87" s="71"/>
      <c r="J87" s="72"/>
      <c r="K87" s="72"/>
      <c r="L87" s="72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27" customHeight="1">
      <c r="A88" s="5" t="s">
        <v>1</v>
      </c>
      <c r="B88" s="9" t="s">
        <v>5</v>
      </c>
      <c r="C88" s="12">
        <v>93382</v>
      </c>
      <c r="D88" s="8" t="s">
        <v>74</v>
      </c>
      <c r="E88" s="9" t="s">
        <v>63</v>
      </c>
      <c r="F88" s="10">
        <v>2</v>
      </c>
      <c r="G88" s="11"/>
      <c r="H88" s="11">
        <f t="shared" si="6"/>
        <v>0</v>
      </c>
      <c r="I88" s="71"/>
      <c r="J88" s="72"/>
      <c r="K88" s="72"/>
      <c r="L88" s="72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5" customHeight="1">
      <c r="A89" s="5" t="s">
        <v>1</v>
      </c>
      <c r="B89" s="9" t="s">
        <v>66</v>
      </c>
      <c r="C89" s="12">
        <v>34578</v>
      </c>
      <c r="D89" s="42" t="s">
        <v>75</v>
      </c>
      <c r="E89" s="9" t="s">
        <v>3</v>
      </c>
      <c r="F89" s="10">
        <f t="shared" si="2"/>
        <v>26.92</v>
      </c>
      <c r="G89" s="11"/>
      <c r="H89" s="11">
        <f t="shared" si="6"/>
        <v>0</v>
      </c>
      <c r="I89" s="71"/>
      <c r="J89" s="72"/>
      <c r="K89" s="72"/>
      <c r="L89" s="72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27" customHeight="1">
      <c r="A90" s="5" t="s">
        <v>1</v>
      </c>
      <c r="B90" s="9" t="s">
        <v>5</v>
      </c>
      <c r="C90" s="12">
        <v>96544</v>
      </c>
      <c r="D90" s="8" t="s">
        <v>76</v>
      </c>
      <c r="E90" s="9" t="s">
        <v>65</v>
      </c>
      <c r="F90" s="41"/>
      <c r="G90" s="11"/>
      <c r="H90" s="11">
        <f t="shared" si="6"/>
        <v>0</v>
      </c>
      <c r="I90" s="71"/>
      <c r="J90" s="72"/>
      <c r="K90" s="72"/>
      <c r="L90" s="72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27" customHeight="1">
      <c r="A91" s="5" t="s">
        <v>1</v>
      </c>
      <c r="B91" s="9" t="s">
        <v>5</v>
      </c>
      <c r="C91" s="12">
        <v>96545</v>
      </c>
      <c r="D91" s="8" t="s">
        <v>77</v>
      </c>
      <c r="E91" s="9" t="s">
        <v>65</v>
      </c>
      <c r="F91" s="41"/>
      <c r="G91" s="11"/>
      <c r="H91" s="11">
        <f t="shared" si="6"/>
        <v>0</v>
      </c>
      <c r="I91" s="71"/>
      <c r="J91" s="72"/>
      <c r="K91" s="72"/>
      <c r="L91" s="72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40.35" customHeight="1">
      <c r="A92" s="5" t="s">
        <v>1</v>
      </c>
      <c r="B92" s="9" t="s">
        <v>78</v>
      </c>
      <c r="C92" s="12">
        <v>87316</v>
      </c>
      <c r="D92" s="8" t="s">
        <v>79</v>
      </c>
      <c r="E92" s="9" t="s">
        <v>63</v>
      </c>
      <c r="F92" s="43">
        <v>7.1000000000000004E-3</v>
      </c>
      <c r="G92" s="11"/>
      <c r="H92" s="11">
        <f t="shared" si="6"/>
        <v>0</v>
      </c>
      <c r="I92" s="71"/>
      <c r="J92" s="72"/>
      <c r="K92" s="72"/>
      <c r="L92" s="72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5" customHeight="1">
      <c r="A93" s="5" t="s">
        <v>1</v>
      </c>
      <c r="B93" s="9" t="s">
        <v>78</v>
      </c>
      <c r="C93" s="12">
        <v>88309</v>
      </c>
      <c r="D93" s="8" t="s">
        <v>80</v>
      </c>
      <c r="E93" s="9" t="s">
        <v>70</v>
      </c>
      <c r="F93" s="44">
        <v>12</v>
      </c>
      <c r="G93" s="11"/>
      <c r="H93" s="11">
        <f t="shared" si="6"/>
        <v>0</v>
      </c>
      <c r="I93" s="71"/>
      <c r="J93" s="72"/>
      <c r="K93" s="72"/>
      <c r="L93" s="72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5" customHeight="1">
      <c r="A94" s="5" t="s">
        <v>1</v>
      </c>
      <c r="B94" s="9" t="s">
        <v>78</v>
      </c>
      <c r="C94" s="12">
        <v>88316</v>
      </c>
      <c r="D94" s="8" t="s">
        <v>71</v>
      </c>
      <c r="E94" s="9" t="s">
        <v>70</v>
      </c>
      <c r="F94" s="44">
        <v>12</v>
      </c>
      <c r="G94" s="11"/>
      <c r="H94" s="11">
        <f t="shared" si="6"/>
        <v>0</v>
      </c>
      <c r="I94" s="71"/>
      <c r="J94" s="72"/>
      <c r="K94" s="72"/>
      <c r="L94" s="72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5" customHeight="1">
      <c r="A95" s="5" t="s">
        <v>1</v>
      </c>
      <c r="B95" s="9" t="s">
        <v>66</v>
      </c>
      <c r="C95" s="12">
        <v>37553</v>
      </c>
      <c r="D95" s="42" t="s">
        <v>81</v>
      </c>
      <c r="E95" s="9" t="s">
        <v>65</v>
      </c>
      <c r="F95" s="10">
        <v>40</v>
      </c>
      <c r="G95" s="11"/>
      <c r="H95" s="11">
        <f t="shared" si="6"/>
        <v>0</v>
      </c>
      <c r="I95" s="71"/>
      <c r="J95" s="72"/>
      <c r="K95" s="72"/>
      <c r="L95" s="72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67.349999999999994" customHeight="1">
      <c r="A96" s="5" t="s">
        <v>1</v>
      </c>
      <c r="B96" s="60" t="s">
        <v>5</v>
      </c>
      <c r="C96" s="61">
        <v>90082</v>
      </c>
      <c r="D96" s="62" t="s">
        <v>82</v>
      </c>
      <c r="E96" s="60" t="s">
        <v>63</v>
      </c>
      <c r="F96" s="63">
        <v>4.2</v>
      </c>
      <c r="G96" s="64"/>
      <c r="H96" s="64">
        <f t="shared" si="6"/>
        <v>0</v>
      </c>
      <c r="I96" s="71"/>
      <c r="J96" s="72"/>
      <c r="K96" s="72"/>
      <c r="L96" s="72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5.6" customHeight="1">
      <c r="A97" s="65"/>
      <c r="B97" s="66"/>
      <c r="C97" s="66"/>
      <c r="D97" s="67"/>
      <c r="E97" s="66"/>
      <c r="F97" s="68"/>
      <c r="G97" s="69"/>
      <c r="H97" s="69"/>
      <c r="I97" s="72"/>
      <c r="J97" s="72"/>
      <c r="K97" s="72"/>
      <c r="L97" s="72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27.6" customHeight="1">
      <c r="A98" s="35"/>
      <c r="B98" s="49"/>
      <c r="C98" s="50" t="s">
        <v>43</v>
      </c>
      <c r="D98" s="51" t="s">
        <v>87</v>
      </c>
      <c r="E98" s="52" t="s">
        <v>3</v>
      </c>
      <c r="F98" s="53"/>
      <c r="G98" s="53"/>
      <c r="H98" s="54">
        <f>SUM(H99:H115)</f>
        <v>0</v>
      </c>
      <c r="I98" s="73"/>
      <c r="J98" s="72"/>
      <c r="K98" s="72"/>
      <c r="L98" s="72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27" customHeight="1">
      <c r="A99" s="5" t="s">
        <v>1</v>
      </c>
      <c r="B99" s="55" t="s">
        <v>5</v>
      </c>
      <c r="C99" s="56">
        <v>94971</v>
      </c>
      <c r="D99" s="57" t="s">
        <v>62</v>
      </c>
      <c r="E99" s="55" t="s">
        <v>63</v>
      </c>
      <c r="F99" s="58">
        <v>0.21</v>
      </c>
      <c r="G99" s="59"/>
      <c r="H99" s="59">
        <f t="shared" ref="H99:H115" si="7">G99*F99</f>
        <v>0</v>
      </c>
      <c r="I99" s="71"/>
      <c r="J99" s="72"/>
      <c r="K99" s="72"/>
      <c r="L99" s="72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40.35" customHeight="1">
      <c r="A100" s="5" t="s">
        <v>1</v>
      </c>
      <c r="B100" s="9" t="s">
        <v>5</v>
      </c>
      <c r="C100" s="12">
        <v>92917</v>
      </c>
      <c r="D100" s="8" t="s">
        <v>64</v>
      </c>
      <c r="E100" s="9" t="s">
        <v>65</v>
      </c>
      <c r="F100" s="41"/>
      <c r="G100" s="11"/>
      <c r="H100" s="11">
        <f t="shared" si="7"/>
        <v>0</v>
      </c>
      <c r="I100" s="71"/>
      <c r="J100" s="72"/>
      <c r="K100" s="72"/>
      <c r="L100" s="72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27" customHeight="1">
      <c r="A101" s="5" t="s">
        <v>1</v>
      </c>
      <c r="B101" s="9" t="s">
        <v>66</v>
      </c>
      <c r="C101" s="12">
        <v>4512</v>
      </c>
      <c r="D101" s="8" t="s">
        <v>67</v>
      </c>
      <c r="E101" s="9" t="s">
        <v>53</v>
      </c>
      <c r="F101" s="10">
        <v>10</v>
      </c>
      <c r="G101" s="11"/>
      <c r="H101" s="11">
        <f t="shared" si="7"/>
        <v>0</v>
      </c>
      <c r="I101" s="71"/>
      <c r="J101" s="72"/>
      <c r="K101" s="72"/>
      <c r="L101" s="72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5" customHeight="1">
      <c r="A102" s="5" t="s">
        <v>1</v>
      </c>
      <c r="B102" s="9" t="s">
        <v>66</v>
      </c>
      <c r="C102" s="12">
        <v>5069</v>
      </c>
      <c r="D102" s="8" t="s">
        <v>68</v>
      </c>
      <c r="E102" s="9" t="s">
        <v>65</v>
      </c>
      <c r="F102" s="10">
        <f t="shared" si="1"/>
        <v>0.04</v>
      </c>
      <c r="G102" s="11"/>
      <c r="H102" s="11">
        <f t="shared" si="7"/>
        <v>0</v>
      </c>
      <c r="I102" s="71"/>
      <c r="J102" s="72"/>
      <c r="K102" s="72"/>
      <c r="L102" s="72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5" customHeight="1">
      <c r="A103" s="5" t="s">
        <v>1</v>
      </c>
      <c r="B103" s="9" t="s">
        <v>5</v>
      </c>
      <c r="C103" s="12">
        <v>88262</v>
      </c>
      <c r="D103" s="8" t="s">
        <v>69</v>
      </c>
      <c r="E103" s="9" t="s">
        <v>70</v>
      </c>
      <c r="F103" s="41">
        <v>0.1</v>
      </c>
      <c r="G103" s="11"/>
      <c r="H103" s="11">
        <f t="shared" si="7"/>
        <v>0</v>
      </c>
      <c r="I103" s="71"/>
      <c r="J103" s="72"/>
      <c r="K103" s="72"/>
      <c r="L103" s="72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5" customHeight="1">
      <c r="A104" s="5" t="s">
        <v>1</v>
      </c>
      <c r="B104" s="9" t="s">
        <v>5</v>
      </c>
      <c r="C104" s="12">
        <v>88316</v>
      </c>
      <c r="D104" s="8" t="s">
        <v>71</v>
      </c>
      <c r="E104" s="9" t="s">
        <v>70</v>
      </c>
      <c r="F104" s="10">
        <v>0.2</v>
      </c>
      <c r="G104" s="11"/>
      <c r="H104" s="11">
        <f t="shared" si="7"/>
        <v>0</v>
      </c>
      <c r="I104" s="71"/>
      <c r="J104" s="72"/>
      <c r="K104" s="72"/>
      <c r="L104" s="72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27" customHeight="1">
      <c r="A105" s="5" t="s">
        <v>1</v>
      </c>
      <c r="B105" s="9" t="s">
        <v>5</v>
      </c>
      <c r="C105" s="12">
        <v>94963</v>
      </c>
      <c r="D105" s="8" t="s">
        <v>72</v>
      </c>
      <c r="E105" s="9" t="s">
        <v>63</v>
      </c>
      <c r="F105" s="10">
        <v>0.12</v>
      </c>
      <c r="G105" s="11"/>
      <c r="H105" s="11">
        <f t="shared" si="7"/>
        <v>0</v>
      </c>
      <c r="I105" s="71"/>
      <c r="J105" s="72"/>
      <c r="K105" s="72"/>
      <c r="L105" s="72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27" customHeight="1">
      <c r="A106" s="5" t="s">
        <v>1</v>
      </c>
      <c r="B106" s="9" t="s">
        <v>5</v>
      </c>
      <c r="C106" s="12">
        <v>95241</v>
      </c>
      <c r="D106" s="8" t="s">
        <v>73</v>
      </c>
      <c r="E106" s="9" t="s">
        <v>63</v>
      </c>
      <c r="F106" s="10">
        <v>7.4999999999999997E-2</v>
      </c>
      <c r="G106" s="11"/>
      <c r="H106" s="11">
        <f t="shared" si="7"/>
        <v>0</v>
      </c>
      <c r="I106" s="71"/>
      <c r="J106" s="72"/>
      <c r="K106" s="72"/>
      <c r="L106" s="72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27" customHeight="1">
      <c r="A107" s="5" t="s">
        <v>1</v>
      </c>
      <c r="B107" s="9" t="s">
        <v>5</v>
      </c>
      <c r="C107" s="12">
        <v>93382</v>
      </c>
      <c r="D107" s="8" t="s">
        <v>74</v>
      </c>
      <c r="E107" s="9" t="s">
        <v>63</v>
      </c>
      <c r="F107" s="10">
        <v>2</v>
      </c>
      <c r="G107" s="11"/>
      <c r="H107" s="11">
        <f t="shared" si="7"/>
        <v>0</v>
      </c>
      <c r="I107" s="71"/>
      <c r="J107" s="72"/>
      <c r="K107" s="72"/>
      <c r="L107" s="72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5" customHeight="1">
      <c r="A108" s="5" t="s">
        <v>1</v>
      </c>
      <c r="B108" s="9" t="s">
        <v>66</v>
      </c>
      <c r="C108" s="12">
        <v>34578</v>
      </c>
      <c r="D108" s="42" t="s">
        <v>75</v>
      </c>
      <c r="E108" s="9" t="s">
        <v>3</v>
      </c>
      <c r="F108" s="10">
        <f t="shared" si="2"/>
        <v>26.92</v>
      </c>
      <c r="G108" s="11"/>
      <c r="H108" s="11">
        <f t="shared" si="7"/>
        <v>0</v>
      </c>
      <c r="I108" s="71"/>
      <c r="J108" s="72"/>
      <c r="K108" s="72"/>
      <c r="L108" s="72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27" customHeight="1">
      <c r="A109" s="5" t="s">
        <v>1</v>
      </c>
      <c r="B109" s="9" t="s">
        <v>5</v>
      </c>
      <c r="C109" s="12">
        <v>96544</v>
      </c>
      <c r="D109" s="8" t="s">
        <v>76</v>
      </c>
      <c r="E109" s="9" t="s">
        <v>65</v>
      </c>
      <c r="F109" s="41"/>
      <c r="G109" s="11"/>
      <c r="H109" s="11">
        <f t="shared" si="7"/>
        <v>0</v>
      </c>
      <c r="I109" s="71"/>
      <c r="J109" s="72"/>
      <c r="K109" s="72"/>
      <c r="L109" s="72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27" customHeight="1">
      <c r="A110" s="5" t="s">
        <v>1</v>
      </c>
      <c r="B110" s="9" t="s">
        <v>5</v>
      </c>
      <c r="C110" s="12">
        <v>96545</v>
      </c>
      <c r="D110" s="8" t="s">
        <v>77</v>
      </c>
      <c r="E110" s="9" t="s">
        <v>65</v>
      </c>
      <c r="F110" s="41"/>
      <c r="G110" s="11"/>
      <c r="H110" s="11">
        <f t="shared" si="7"/>
        <v>0</v>
      </c>
      <c r="I110" s="71"/>
      <c r="J110" s="72"/>
      <c r="K110" s="72"/>
      <c r="L110" s="72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40.35" customHeight="1">
      <c r="A111" s="5" t="s">
        <v>1</v>
      </c>
      <c r="B111" s="9" t="s">
        <v>78</v>
      </c>
      <c r="C111" s="12">
        <v>87316</v>
      </c>
      <c r="D111" s="8" t="s">
        <v>79</v>
      </c>
      <c r="E111" s="9" t="s">
        <v>63</v>
      </c>
      <c r="F111" s="43">
        <v>7.1000000000000004E-3</v>
      </c>
      <c r="G111" s="11"/>
      <c r="H111" s="11">
        <f t="shared" si="7"/>
        <v>0</v>
      </c>
      <c r="I111" s="71"/>
      <c r="J111" s="72"/>
      <c r="K111" s="72"/>
      <c r="L111" s="72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5" customHeight="1">
      <c r="A112" s="5" t="s">
        <v>1</v>
      </c>
      <c r="B112" s="9" t="s">
        <v>78</v>
      </c>
      <c r="C112" s="12">
        <v>88309</v>
      </c>
      <c r="D112" s="8" t="s">
        <v>80</v>
      </c>
      <c r="E112" s="9" t="s">
        <v>70</v>
      </c>
      <c r="F112" s="44">
        <v>12</v>
      </c>
      <c r="G112" s="11"/>
      <c r="H112" s="11">
        <f t="shared" si="7"/>
        <v>0</v>
      </c>
      <c r="I112" s="71"/>
      <c r="J112" s="72"/>
      <c r="K112" s="72"/>
      <c r="L112" s="72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5" customHeight="1">
      <c r="A113" s="5" t="s">
        <v>1</v>
      </c>
      <c r="B113" s="9" t="s">
        <v>78</v>
      </c>
      <c r="C113" s="12">
        <v>88316</v>
      </c>
      <c r="D113" s="8" t="s">
        <v>71</v>
      </c>
      <c r="E113" s="9" t="s">
        <v>70</v>
      </c>
      <c r="F113" s="44">
        <v>12</v>
      </c>
      <c r="G113" s="11"/>
      <c r="H113" s="11">
        <f t="shared" si="7"/>
        <v>0</v>
      </c>
      <c r="I113" s="71"/>
      <c r="J113" s="72"/>
      <c r="K113" s="72"/>
      <c r="L113" s="72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5" customHeight="1">
      <c r="A114" s="5" t="s">
        <v>1</v>
      </c>
      <c r="B114" s="9" t="s">
        <v>66</v>
      </c>
      <c r="C114" s="12">
        <v>37553</v>
      </c>
      <c r="D114" s="42" t="s">
        <v>81</v>
      </c>
      <c r="E114" s="9" t="s">
        <v>65</v>
      </c>
      <c r="F114" s="10">
        <v>40</v>
      </c>
      <c r="G114" s="11"/>
      <c r="H114" s="11">
        <f t="shared" si="7"/>
        <v>0</v>
      </c>
      <c r="I114" s="71"/>
      <c r="J114" s="72"/>
      <c r="K114" s="72"/>
      <c r="L114" s="72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67.349999999999994" customHeight="1">
      <c r="A115" s="5" t="s">
        <v>1</v>
      </c>
      <c r="B115" s="60" t="s">
        <v>5</v>
      </c>
      <c r="C115" s="61">
        <v>90082</v>
      </c>
      <c r="D115" s="62" t="s">
        <v>82</v>
      </c>
      <c r="E115" s="60" t="s">
        <v>63</v>
      </c>
      <c r="F115" s="63">
        <v>1.4</v>
      </c>
      <c r="G115" s="64"/>
      <c r="H115" s="64">
        <f t="shared" si="7"/>
        <v>0</v>
      </c>
      <c r="I115" s="71"/>
      <c r="J115" s="72"/>
      <c r="K115" s="72"/>
      <c r="L115" s="72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5.6" customHeight="1">
      <c r="A116" s="65"/>
      <c r="B116" s="66"/>
      <c r="C116" s="66"/>
      <c r="D116" s="67"/>
      <c r="E116" s="66"/>
      <c r="F116" s="68"/>
      <c r="G116" s="69"/>
      <c r="H116" s="69"/>
      <c r="I116" s="72"/>
      <c r="J116" s="72"/>
      <c r="K116" s="72"/>
      <c r="L116" s="72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27.6" customHeight="1">
      <c r="A117" s="35"/>
      <c r="B117" s="49"/>
      <c r="C117" s="50" t="s">
        <v>44</v>
      </c>
      <c r="D117" s="51" t="s">
        <v>88</v>
      </c>
      <c r="E117" s="52" t="s">
        <v>3</v>
      </c>
      <c r="F117" s="53"/>
      <c r="G117" s="53"/>
      <c r="H117" s="54">
        <f>SUM(H118:H134)</f>
        <v>0</v>
      </c>
      <c r="I117" s="73"/>
      <c r="J117" s="72"/>
      <c r="K117" s="72"/>
      <c r="L117" s="72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27" customHeight="1">
      <c r="A118" s="5" t="s">
        <v>1</v>
      </c>
      <c r="B118" s="55" t="s">
        <v>5</v>
      </c>
      <c r="C118" s="56">
        <v>94971</v>
      </c>
      <c r="D118" s="57" t="s">
        <v>62</v>
      </c>
      <c r="E118" s="55" t="s">
        <v>63</v>
      </c>
      <c r="F118" s="58">
        <v>0.21</v>
      </c>
      <c r="G118" s="59"/>
      <c r="H118" s="59">
        <f t="shared" ref="H118:H134" si="8">G118*F118</f>
        <v>0</v>
      </c>
      <c r="I118" s="71"/>
      <c r="J118" s="72"/>
      <c r="K118" s="72"/>
      <c r="L118" s="72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40.35" customHeight="1">
      <c r="A119" s="5" t="s">
        <v>1</v>
      </c>
      <c r="B119" s="9" t="s">
        <v>5</v>
      </c>
      <c r="C119" s="12">
        <v>92917</v>
      </c>
      <c r="D119" s="8" t="s">
        <v>64</v>
      </c>
      <c r="E119" s="9" t="s">
        <v>65</v>
      </c>
      <c r="F119" s="41"/>
      <c r="G119" s="11"/>
      <c r="H119" s="11">
        <f t="shared" si="8"/>
        <v>0</v>
      </c>
      <c r="I119" s="71"/>
      <c r="J119" s="72"/>
      <c r="K119" s="72"/>
      <c r="L119" s="72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27" customHeight="1">
      <c r="A120" s="5" t="s">
        <v>1</v>
      </c>
      <c r="B120" s="9" t="s">
        <v>66</v>
      </c>
      <c r="C120" s="12">
        <v>4512</v>
      </c>
      <c r="D120" s="8" t="s">
        <v>67</v>
      </c>
      <c r="E120" s="9" t="s">
        <v>53</v>
      </c>
      <c r="F120" s="10">
        <v>10</v>
      </c>
      <c r="G120" s="11"/>
      <c r="H120" s="11">
        <f t="shared" si="8"/>
        <v>0</v>
      </c>
      <c r="I120" s="71"/>
      <c r="J120" s="72"/>
      <c r="K120" s="72"/>
      <c r="L120" s="72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5" customHeight="1">
      <c r="A121" s="5" t="s">
        <v>1</v>
      </c>
      <c r="B121" s="9" t="s">
        <v>66</v>
      </c>
      <c r="C121" s="12">
        <v>5069</v>
      </c>
      <c r="D121" s="8" t="s">
        <v>68</v>
      </c>
      <c r="E121" s="9" t="s">
        <v>65</v>
      </c>
      <c r="F121" s="10">
        <f t="shared" si="1"/>
        <v>0.04</v>
      </c>
      <c r="G121" s="11"/>
      <c r="H121" s="11">
        <f t="shared" si="8"/>
        <v>0</v>
      </c>
      <c r="I121" s="71"/>
      <c r="J121" s="72"/>
      <c r="K121" s="72"/>
      <c r="L121" s="72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5" customHeight="1">
      <c r="A122" s="5" t="s">
        <v>1</v>
      </c>
      <c r="B122" s="9" t="s">
        <v>5</v>
      </c>
      <c r="C122" s="12">
        <v>88262</v>
      </c>
      <c r="D122" s="8" t="s">
        <v>69</v>
      </c>
      <c r="E122" s="9" t="s">
        <v>70</v>
      </c>
      <c r="F122" s="41">
        <v>0.1</v>
      </c>
      <c r="G122" s="11"/>
      <c r="H122" s="11">
        <f t="shared" si="8"/>
        <v>0</v>
      </c>
      <c r="I122" s="71"/>
      <c r="J122" s="72"/>
      <c r="K122" s="72"/>
      <c r="L122" s="72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5" customHeight="1">
      <c r="A123" s="5" t="s">
        <v>1</v>
      </c>
      <c r="B123" s="9" t="s">
        <v>5</v>
      </c>
      <c r="C123" s="12">
        <v>88316</v>
      </c>
      <c r="D123" s="8" t="s">
        <v>71</v>
      </c>
      <c r="E123" s="9" t="s">
        <v>70</v>
      </c>
      <c r="F123" s="10">
        <v>0.2</v>
      </c>
      <c r="G123" s="11"/>
      <c r="H123" s="11">
        <f t="shared" si="8"/>
        <v>0</v>
      </c>
      <c r="I123" s="71"/>
      <c r="J123" s="72"/>
      <c r="K123" s="72"/>
      <c r="L123" s="72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27" customHeight="1">
      <c r="A124" s="5" t="s">
        <v>1</v>
      </c>
      <c r="B124" s="9" t="s">
        <v>5</v>
      </c>
      <c r="C124" s="12">
        <v>94963</v>
      </c>
      <c r="D124" s="8" t="s">
        <v>72</v>
      </c>
      <c r="E124" s="9" t="s">
        <v>63</v>
      </c>
      <c r="F124" s="10">
        <v>0.12</v>
      </c>
      <c r="G124" s="11"/>
      <c r="H124" s="11">
        <f t="shared" si="8"/>
        <v>0</v>
      </c>
      <c r="I124" s="71"/>
      <c r="J124" s="72"/>
      <c r="K124" s="72"/>
      <c r="L124" s="72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27" customHeight="1">
      <c r="A125" s="5" t="s">
        <v>1</v>
      </c>
      <c r="B125" s="9" t="s">
        <v>5</v>
      </c>
      <c r="C125" s="12">
        <v>95241</v>
      </c>
      <c r="D125" s="8" t="s">
        <v>73</v>
      </c>
      <c r="E125" s="9" t="s">
        <v>63</v>
      </c>
      <c r="F125" s="10">
        <v>7.4999999999999997E-2</v>
      </c>
      <c r="G125" s="11"/>
      <c r="H125" s="11">
        <f t="shared" si="8"/>
        <v>0</v>
      </c>
      <c r="I125" s="71"/>
      <c r="J125" s="72"/>
      <c r="K125" s="72"/>
      <c r="L125" s="72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27" customHeight="1">
      <c r="A126" s="5" t="s">
        <v>1</v>
      </c>
      <c r="B126" s="9" t="s">
        <v>5</v>
      </c>
      <c r="C126" s="12">
        <v>93382</v>
      </c>
      <c r="D126" s="8" t="s">
        <v>74</v>
      </c>
      <c r="E126" s="9" t="s">
        <v>63</v>
      </c>
      <c r="F126" s="10">
        <v>2</v>
      </c>
      <c r="G126" s="11"/>
      <c r="H126" s="11">
        <f t="shared" si="8"/>
        <v>0</v>
      </c>
      <c r="I126" s="71"/>
      <c r="J126" s="72"/>
      <c r="K126" s="72"/>
      <c r="L126" s="72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5" customHeight="1">
      <c r="A127" s="5" t="s">
        <v>1</v>
      </c>
      <c r="B127" s="9" t="s">
        <v>66</v>
      </c>
      <c r="C127" s="12">
        <v>34578</v>
      </c>
      <c r="D127" s="42" t="s">
        <v>75</v>
      </c>
      <c r="E127" s="9" t="s">
        <v>3</v>
      </c>
      <c r="F127" s="10">
        <f t="shared" si="2"/>
        <v>26.92</v>
      </c>
      <c r="G127" s="11"/>
      <c r="H127" s="11">
        <f t="shared" si="8"/>
        <v>0</v>
      </c>
      <c r="I127" s="71"/>
      <c r="J127" s="72"/>
      <c r="K127" s="72"/>
      <c r="L127" s="72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27" customHeight="1">
      <c r="A128" s="5" t="s">
        <v>1</v>
      </c>
      <c r="B128" s="9" t="s">
        <v>5</v>
      </c>
      <c r="C128" s="12">
        <v>96544</v>
      </c>
      <c r="D128" s="8" t="s">
        <v>76</v>
      </c>
      <c r="E128" s="9" t="s">
        <v>65</v>
      </c>
      <c r="F128" s="41"/>
      <c r="G128" s="11"/>
      <c r="H128" s="11">
        <f t="shared" si="8"/>
        <v>0</v>
      </c>
      <c r="I128" s="71"/>
      <c r="J128" s="72"/>
      <c r="K128" s="72"/>
      <c r="L128" s="72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27" customHeight="1">
      <c r="A129" s="5" t="s">
        <v>1</v>
      </c>
      <c r="B129" s="9" t="s">
        <v>5</v>
      </c>
      <c r="C129" s="12">
        <v>96545</v>
      </c>
      <c r="D129" s="8" t="s">
        <v>77</v>
      </c>
      <c r="E129" s="9" t="s">
        <v>65</v>
      </c>
      <c r="F129" s="41"/>
      <c r="G129" s="11"/>
      <c r="H129" s="11">
        <f t="shared" si="8"/>
        <v>0</v>
      </c>
      <c r="I129" s="71"/>
      <c r="J129" s="72"/>
      <c r="K129" s="72"/>
      <c r="L129" s="72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40.35" customHeight="1">
      <c r="A130" s="5" t="s">
        <v>1</v>
      </c>
      <c r="B130" s="9" t="s">
        <v>78</v>
      </c>
      <c r="C130" s="12">
        <v>87316</v>
      </c>
      <c r="D130" s="8" t="s">
        <v>79</v>
      </c>
      <c r="E130" s="9" t="s">
        <v>63</v>
      </c>
      <c r="F130" s="43">
        <v>7.1000000000000004E-3</v>
      </c>
      <c r="G130" s="11"/>
      <c r="H130" s="11">
        <f t="shared" si="8"/>
        <v>0</v>
      </c>
      <c r="I130" s="71"/>
      <c r="J130" s="72"/>
      <c r="K130" s="72"/>
      <c r="L130" s="72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5" customHeight="1">
      <c r="A131" s="5" t="s">
        <v>1</v>
      </c>
      <c r="B131" s="9" t="s">
        <v>78</v>
      </c>
      <c r="C131" s="12">
        <v>88309</v>
      </c>
      <c r="D131" s="8" t="s">
        <v>80</v>
      </c>
      <c r="E131" s="9" t="s">
        <v>70</v>
      </c>
      <c r="F131" s="44">
        <v>12</v>
      </c>
      <c r="G131" s="11"/>
      <c r="H131" s="11">
        <f t="shared" si="8"/>
        <v>0</v>
      </c>
      <c r="I131" s="71"/>
      <c r="J131" s="72"/>
      <c r="K131" s="72"/>
      <c r="L131" s="72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5" customHeight="1">
      <c r="A132" s="5" t="s">
        <v>1</v>
      </c>
      <c r="B132" s="9" t="s">
        <v>78</v>
      </c>
      <c r="C132" s="12">
        <v>88316</v>
      </c>
      <c r="D132" s="8" t="s">
        <v>71</v>
      </c>
      <c r="E132" s="9" t="s">
        <v>70</v>
      </c>
      <c r="F132" s="44">
        <v>12</v>
      </c>
      <c r="G132" s="11"/>
      <c r="H132" s="11">
        <f t="shared" si="8"/>
        <v>0</v>
      </c>
      <c r="I132" s="71"/>
      <c r="J132" s="72"/>
      <c r="K132" s="72"/>
      <c r="L132" s="72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5" customHeight="1">
      <c r="A133" s="5" t="s">
        <v>1</v>
      </c>
      <c r="B133" s="9" t="s">
        <v>66</v>
      </c>
      <c r="C133" s="12">
        <v>37553</v>
      </c>
      <c r="D133" s="42" t="s">
        <v>81</v>
      </c>
      <c r="E133" s="9" t="s">
        <v>65</v>
      </c>
      <c r="F133" s="10">
        <v>40</v>
      </c>
      <c r="G133" s="11"/>
      <c r="H133" s="11">
        <f t="shared" si="8"/>
        <v>0</v>
      </c>
      <c r="I133" s="71"/>
      <c r="J133" s="72"/>
      <c r="K133" s="72"/>
      <c r="L133" s="72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67.349999999999994" customHeight="1">
      <c r="A134" s="5" t="s">
        <v>1</v>
      </c>
      <c r="B134" s="60" t="s">
        <v>5</v>
      </c>
      <c r="C134" s="61">
        <v>90082</v>
      </c>
      <c r="D134" s="62" t="s">
        <v>82</v>
      </c>
      <c r="E134" s="60" t="s">
        <v>63</v>
      </c>
      <c r="F134" s="63">
        <v>1.4</v>
      </c>
      <c r="G134" s="64"/>
      <c r="H134" s="64">
        <f t="shared" si="8"/>
        <v>0</v>
      </c>
      <c r="I134" s="71"/>
      <c r="J134" s="72"/>
      <c r="K134" s="72"/>
      <c r="L134" s="72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5.6" customHeight="1">
      <c r="A135" s="77"/>
      <c r="B135" s="78"/>
      <c r="C135" s="78"/>
      <c r="D135" s="79"/>
      <c r="E135" s="78"/>
      <c r="F135" s="80"/>
      <c r="G135" s="81"/>
      <c r="H135" s="81"/>
      <c r="I135" s="72"/>
      <c r="J135" s="72"/>
      <c r="K135" s="72"/>
      <c r="L135" s="72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5" customHeight="1">
      <c r="A136" s="82"/>
      <c r="B136" s="83"/>
      <c r="C136" s="83"/>
      <c r="D136" s="84"/>
      <c r="E136" s="83"/>
      <c r="F136" s="85"/>
      <c r="G136" s="86"/>
      <c r="H136" s="86"/>
      <c r="I136" s="72"/>
      <c r="J136" s="72"/>
      <c r="K136" s="72"/>
      <c r="L136" s="72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5" customHeight="1">
      <c r="A137" s="35"/>
      <c r="B137" s="49"/>
      <c r="C137" s="50" t="s">
        <v>36</v>
      </c>
      <c r="D137" s="51" t="s">
        <v>89</v>
      </c>
      <c r="E137" s="52" t="s">
        <v>53</v>
      </c>
      <c r="F137" s="53"/>
      <c r="G137" s="53"/>
      <c r="H137" s="54">
        <f>SUM(H138:H145)</f>
        <v>0</v>
      </c>
      <c r="I137" s="73"/>
      <c r="J137" s="72"/>
      <c r="K137" s="72"/>
      <c r="L137" s="72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66.599999999999994" customHeight="1">
      <c r="A138" s="5" t="s">
        <v>1</v>
      </c>
      <c r="B138" s="55" t="s">
        <v>5</v>
      </c>
      <c r="C138" s="56">
        <v>90082</v>
      </c>
      <c r="D138" s="57" t="s">
        <v>82</v>
      </c>
      <c r="E138" s="55" t="s">
        <v>63</v>
      </c>
      <c r="F138" s="58">
        <v>0.52</v>
      </c>
      <c r="G138" s="59"/>
      <c r="H138" s="59">
        <f t="shared" ref="H138:H145" si="9">G138*F138</f>
        <v>0</v>
      </c>
      <c r="I138" s="71"/>
      <c r="J138" s="72"/>
      <c r="K138" s="72"/>
      <c r="L138" s="72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5" customHeight="1">
      <c r="A139" s="5" t="s">
        <v>1</v>
      </c>
      <c r="B139" s="9" t="s">
        <v>66</v>
      </c>
      <c r="C139" s="12">
        <v>37553</v>
      </c>
      <c r="D139" s="42" t="s">
        <v>81</v>
      </c>
      <c r="E139" s="9" t="s">
        <v>65</v>
      </c>
      <c r="F139" s="10">
        <v>27.2</v>
      </c>
      <c r="G139" s="11"/>
      <c r="H139" s="11">
        <f t="shared" si="9"/>
        <v>0</v>
      </c>
      <c r="I139" s="71"/>
      <c r="J139" s="72"/>
      <c r="K139" s="72"/>
      <c r="L139" s="72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27" customHeight="1">
      <c r="A140" s="5" t="s">
        <v>1</v>
      </c>
      <c r="B140" s="9" t="s">
        <v>5</v>
      </c>
      <c r="C140" s="12">
        <v>94963</v>
      </c>
      <c r="D140" s="8" t="s">
        <v>72</v>
      </c>
      <c r="E140" s="9" t="s">
        <v>63</v>
      </c>
      <c r="F140" s="10">
        <v>7.1999999999999995E-2</v>
      </c>
      <c r="G140" s="11"/>
      <c r="H140" s="11">
        <f t="shared" si="9"/>
        <v>0</v>
      </c>
      <c r="I140" s="71"/>
      <c r="J140" s="72"/>
      <c r="K140" s="72"/>
      <c r="L140" s="72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27" customHeight="1">
      <c r="A141" s="5" t="s">
        <v>1</v>
      </c>
      <c r="B141" s="9" t="s">
        <v>5</v>
      </c>
      <c r="C141" s="12">
        <v>95241</v>
      </c>
      <c r="D141" s="8" t="s">
        <v>73</v>
      </c>
      <c r="E141" s="9" t="s">
        <v>63</v>
      </c>
      <c r="F141" s="10">
        <v>0.76</v>
      </c>
      <c r="G141" s="11"/>
      <c r="H141" s="11">
        <f t="shared" si="9"/>
        <v>0</v>
      </c>
      <c r="I141" s="71"/>
      <c r="J141" s="72"/>
      <c r="K141" s="72"/>
      <c r="L141" s="72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27" customHeight="1">
      <c r="A142" s="5" t="s">
        <v>1</v>
      </c>
      <c r="B142" s="9" t="s">
        <v>5</v>
      </c>
      <c r="C142" s="12">
        <v>94971</v>
      </c>
      <c r="D142" s="8" t="s">
        <v>62</v>
      </c>
      <c r="E142" s="9" t="s">
        <v>63</v>
      </c>
      <c r="F142" s="10"/>
      <c r="G142" s="11"/>
      <c r="H142" s="11">
        <f t="shared" si="9"/>
        <v>0</v>
      </c>
      <c r="I142" s="71"/>
      <c r="J142" s="72"/>
      <c r="K142" s="72"/>
      <c r="L142" s="72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40.35" customHeight="1">
      <c r="A143" s="5" t="s">
        <v>1</v>
      </c>
      <c r="B143" s="9" t="s">
        <v>5</v>
      </c>
      <c r="C143" s="12">
        <v>92769</v>
      </c>
      <c r="D143" s="8" t="s">
        <v>90</v>
      </c>
      <c r="E143" s="9" t="s">
        <v>65</v>
      </c>
      <c r="F143" s="41"/>
      <c r="G143" s="10"/>
      <c r="H143" s="11">
        <f t="shared" si="9"/>
        <v>0</v>
      </c>
      <c r="I143" s="71"/>
      <c r="J143" s="72"/>
      <c r="K143" s="72"/>
      <c r="L143" s="72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27" customHeight="1">
      <c r="A144" s="5" t="s">
        <v>1</v>
      </c>
      <c r="B144" s="9" t="s">
        <v>66</v>
      </c>
      <c r="C144" s="12">
        <v>4512</v>
      </c>
      <c r="D144" s="8" t="s">
        <v>67</v>
      </c>
      <c r="E144" s="9" t="s">
        <v>53</v>
      </c>
      <c r="F144" s="10"/>
      <c r="G144" s="11"/>
      <c r="H144" s="11">
        <f t="shared" si="9"/>
        <v>0</v>
      </c>
      <c r="I144" s="71"/>
      <c r="J144" s="72"/>
      <c r="K144" s="72"/>
      <c r="L144" s="72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27.6" customHeight="1">
      <c r="A145" s="5" t="s">
        <v>1</v>
      </c>
      <c r="B145" s="60" t="s">
        <v>5</v>
      </c>
      <c r="C145" s="61">
        <v>93382</v>
      </c>
      <c r="D145" s="62" t="s">
        <v>74</v>
      </c>
      <c r="E145" s="60" t="s">
        <v>63</v>
      </c>
      <c r="F145" s="63">
        <v>2</v>
      </c>
      <c r="G145" s="64"/>
      <c r="H145" s="64">
        <f t="shared" si="9"/>
        <v>0</v>
      </c>
      <c r="I145" s="71"/>
      <c r="J145" s="72"/>
      <c r="K145" s="72"/>
      <c r="L145" s="72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5.6" customHeight="1">
      <c r="A146" s="65"/>
      <c r="B146" s="66"/>
      <c r="C146" s="66"/>
      <c r="D146" s="67"/>
      <c r="E146" s="66"/>
      <c r="F146" s="68"/>
      <c r="G146" s="69"/>
      <c r="H146" s="69"/>
      <c r="I146" s="72"/>
      <c r="J146" s="72"/>
      <c r="K146" s="72"/>
      <c r="L146" s="72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5" customHeight="1">
      <c r="A147" s="35"/>
      <c r="B147" s="49"/>
      <c r="C147" s="50" t="s">
        <v>37</v>
      </c>
      <c r="D147" s="51" t="s">
        <v>91</v>
      </c>
      <c r="E147" s="52" t="s">
        <v>53</v>
      </c>
      <c r="F147" s="53"/>
      <c r="G147" s="53"/>
      <c r="H147" s="54">
        <f>SUM(H148:H155)</f>
        <v>0</v>
      </c>
      <c r="I147" s="73"/>
      <c r="J147" s="72"/>
      <c r="K147" s="72"/>
      <c r="L147" s="72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66.599999999999994" customHeight="1">
      <c r="A148" s="5" t="s">
        <v>1</v>
      </c>
      <c r="B148" s="55" t="s">
        <v>5</v>
      </c>
      <c r="C148" s="56">
        <v>90082</v>
      </c>
      <c r="D148" s="57" t="s">
        <v>82</v>
      </c>
      <c r="E148" s="55" t="s">
        <v>63</v>
      </c>
      <c r="F148" s="58">
        <v>0.84499999999999997</v>
      </c>
      <c r="G148" s="59"/>
      <c r="H148" s="59">
        <f t="shared" ref="H148:H155" si="10">G148*F148</f>
        <v>0</v>
      </c>
      <c r="I148" s="71"/>
      <c r="J148" s="72"/>
      <c r="K148" s="72"/>
      <c r="L148" s="72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5" customHeight="1">
      <c r="A149" s="5" t="s">
        <v>1</v>
      </c>
      <c r="B149" s="9" t="s">
        <v>66</v>
      </c>
      <c r="C149" s="12">
        <v>37553</v>
      </c>
      <c r="D149" s="42" t="s">
        <v>81</v>
      </c>
      <c r="E149" s="9" t="s">
        <v>65</v>
      </c>
      <c r="F149" s="10">
        <v>35.200000000000003</v>
      </c>
      <c r="G149" s="11"/>
      <c r="H149" s="11">
        <f t="shared" si="10"/>
        <v>0</v>
      </c>
      <c r="I149" s="71"/>
      <c r="J149" s="72"/>
      <c r="K149" s="72"/>
      <c r="L149" s="72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27" customHeight="1">
      <c r="A150" s="5" t="s">
        <v>1</v>
      </c>
      <c r="B150" s="9" t="s">
        <v>5</v>
      </c>
      <c r="C150" s="12">
        <v>94963</v>
      </c>
      <c r="D150" s="8" t="s">
        <v>72</v>
      </c>
      <c r="E150" s="9" t="s">
        <v>63</v>
      </c>
      <c r="F150" s="10">
        <v>9.6000000000000002E-2</v>
      </c>
      <c r="G150" s="11"/>
      <c r="H150" s="11">
        <f t="shared" si="10"/>
        <v>0</v>
      </c>
      <c r="I150" s="71"/>
      <c r="J150" s="72"/>
      <c r="K150" s="72"/>
      <c r="L150" s="72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27" customHeight="1">
      <c r="A151" s="5" t="s">
        <v>1</v>
      </c>
      <c r="B151" s="9" t="s">
        <v>5</v>
      </c>
      <c r="C151" s="12">
        <v>95241</v>
      </c>
      <c r="D151" s="8" t="s">
        <v>73</v>
      </c>
      <c r="E151" s="9" t="s">
        <v>63</v>
      </c>
      <c r="F151" s="10">
        <v>0.76</v>
      </c>
      <c r="G151" s="11"/>
      <c r="H151" s="11">
        <f t="shared" si="10"/>
        <v>0</v>
      </c>
      <c r="I151" s="71"/>
      <c r="J151" s="72"/>
      <c r="K151" s="72"/>
      <c r="L151" s="72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27" customHeight="1">
      <c r="A152" s="5" t="s">
        <v>1</v>
      </c>
      <c r="B152" s="9" t="s">
        <v>5</v>
      </c>
      <c r="C152" s="12">
        <v>94971</v>
      </c>
      <c r="D152" s="8" t="s">
        <v>62</v>
      </c>
      <c r="E152" s="9" t="s">
        <v>63</v>
      </c>
      <c r="F152" s="10"/>
      <c r="G152" s="11"/>
      <c r="H152" s="11">
        <f t="shared" si="10"/>
        <v>0</v>
      </c>
      <c r="I152" s="71"/>
      <c r="J152" s="72"/>
      <c r="K152" s="72"/>
      <c r="L152" s="72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40.35" customHeight="1">
      <c r="A153" s="5" t="s">
        <v>1</v>
      </c>
      <c r="B153" s="9" t="s">
        <v>5</v>
      </c>
      <c r="C153" s="12">
        <v>92769</v>
      </c>
      <c r="D153" s="8" t="s">
        <v>90</v>
      </c>
      <c r="E153" s="9" t="s">
        <v>65</v>
      </c>
      <c r="F153" s="41"/>
      <c r="G153" s="10"/>
      <c r="H153" s="11">
        <f t="shared" si="10"/>
        <v>0</v>
      </c>
      <c r="I153" s="71"/>
      <c r="J153" s="72"/>
      <c r="K153" s="72"/>
      <c r="L153" s="72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27" customHeight="1">
      <c r="A154" s="5" t="s">
        <v>1</v>
      </c>
      <c r="B154" s="9" t="s">
        <v>66</v>
      </c>
      <c r="C154" s="12">
        <v>4512</v>
      </c>
      <c r="D154" s="8" t="s">
        <v>67</v>
      </c>
      <c r="E154" s="9" t="s">
        <v>53</v>
      </c>
      <c r="F154" s="10"/>
      <c r="G154" s="11"/>
      <c r="H154" s="11">
        <f t="shared" si="10"/>
        <v>0</v>
      </c>
      <c r="I154" s="71"/>
      <c r="J154" s="72"/>
      <c r="K154" s="72"/>
      <c r="L154" s="72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27.6" customHeight="1">
      <c r="A155" s="5" t="s">
        <v>1</v>
      </c>
      <c r="B155" s="60" t="s">
        <v>5</v>
      </c>
      <c r="C155" s="61">
        <v>93382</v>
      </c>
      <c r="D155" s="62" t="s">
        <v>74</v>
      </c>
      <c r="E155" s="60" t="s">
        <v>63</v>
      </c>
      <c r="F155" s="63">
        <v>2</v>
      </c>
      <c r="G155" s="64"/>
      <c r="H155" s="64">
        <f t="shared" si="10"/>
        <v>0</v>
      </c>
      <c r="I155" s="71"/>
      <c r="J155" s="72"/>
      <c r="K155" s="72"/>
      <c r="L155" s="72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5.6" customHeight="1">
      <c r="A156" s="65"/>
      <c r="B156" s="66"/>
      <c r="C156" s="66"/>
      <c r="D156" s="67"/>
      <c r="E156" s="66"/>
      <c r="F156" s="68"/>
      <c r="G156" s="69"/>
      <c r="H156" s="69"/>
      <c r="I156" s="72"/>
      <c r="J156" s="72"/>
      <c r="K156" s="72"/>
      <c r="L156" s="72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5" customHeight="1">
      <c r="A157" s="35"/>
      <c r="B157" s="35"/>
      <c r="C157" s="36" t="s">
        <v>45</v>
      </c>
      <c r="D157" s="37" t="s">
        <v>92</v>
      </c>
      <c r="E157" s="38" t="s">
        <v>3</v>
      </c>
      <c r="F157" s="39"/>
      <c r="G157" s="39"/>
      <c r="H157" s="40" t="e">
        <f>SUM(H158:H180)</f>
        <v>#VALUE!</v>
      </c>
      <c r="I157" s="73"/>
      <c r="J157" s="72"/>
      <c r="K157" s="72"/>
      <c r="L157" s="72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5" customHeight="1">
      <c r="A158" s="87"/>
      <c r="B158" s="7"/>
      <c r="C158" s="7"/>
      <c r="D158" s="88"/>
      <c r="E158" s="7"/>
      <c r="F158" s="41"/>
      <c r="G158" s="89"/>
      <c r="H158" s="11"/>
      <c r="I158" s="71"/>
      <c r="J158" s="72"/>
      <c r="K158" s="72"/>
      <c r="L158" s="72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5" customHeight="1">
      <c r="A159" s="5" t="s">
        <v>1</v>
      </c>
      <c r="B159" s="9" t="s">
        <v>66</v>
      </c>
      <c r="C159" s="9" t="s">
        <v>93</v>
      </c>
      <c r="D159" s="90" t="s">
        <v>94</v>
      </c>
      <c r="E159" s="9" t="s">
        <v>3</v>
      </c>
      <c r="F159" s="91" t="s">
        <v>95</v>
      </c>
      <c r="G159" s="92"/>
      <c r="H159" s="11">
        <f t="shared" ref="H159:H180" si="11">G159*F159</f>
        <v>0</v>
      </c>
      <c r="I159" s="71"/>
      <c r="J159" s="72"/>
      <c r="K159" s="72"/>
      <c r="L159" s="72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5" customHeight="1">
      <c r="A160" s="5" t="s">
        <v>1</v>
      </c>
      <c r="B160" s="9" t="s">
        <v>66</v>
      </c>
      <c r="C160" s="9" t="s">
        <v>96</v>
      </c>
      <c r="D160" s="90" t="s">
        <v>97</v>
      </c>
      <c r="E160" s="9" t="s">
        <v>3</v>
      </c>
      <c r="F160" s="91" t="s">
        <v>98</v>
      </c>
      <c r="G160" s="92"/>
      <c r="H160" s="11">
        <f t="shared" si="11"/>
        <v>0</v>
      </c>
      <c r="I160" s="71"/>
      <c r="J160" s="72"/>
      <c r="K160" s="72"/>
      <c r="L160" s="72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40.35" customHeight="1">
      <c r="A161" s="5" t="s">
        <v>1</v>
      </c>
      <c r="B161" s="9" t="s">
        <v>78</v>
      </c>
      <c r="C161" s="9" t="s">
        <v>99</v>
      </c>
      <c r="D161" s="90" t="s">
        <v>79</v>
      </c>
      <c r="E161" s="9" t="s">
        <v>63</v>
      </c>
      <c r="F161" s="91" t="s">
        <v>100</v>
      </c>
      <c r="G161" s="92"/>
      <c r="H161" s="11" t="e">
        <f t="shared" si="11"/>
        <v>#VALUE!</v>
      </c>
      <c r="I161" s="71"/>
      <c r="J161" s="72"/>
      <c r="K161" s="72"/>
      <c r="L161" s="72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5" customHeight="1">
      <c r="A162" s="5" t="s">
        <v>1</v>
      </c>
      <c r="B162" s="9" t="s">
        <v>78</v>
      </c>
      <c r="C162" s="9" t="s">
        <v>101</v>
      </c>
      <c r="D162" s="90" t="s">
        <v>80</v>
      </c>
      <c r="E162" s="9" t="s">
        <v>70</v>
      </c>
      <c r="F162" s="91" t="s">
        <v>102</v>
      </c>
      <c r="G162" s="92"/>
      <c r="H162" s="11">
        <f t="shared" si="11"/>
        <v>0</v>
      </c>
      <c r="I162" s="71"/>
      <c r="J162" s="72"/>
      <c r="K162" s="72"/>
      <c r="L162" s="72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5" customHeight="1">
      <c r="A163" s="5" t="s">
        <v>1</v>
      </c>
      <c r="B163" s="9" t="s">
        <v>78</v>
      </c>
      <c r="C163" s="9" t="s">
        <v>103</v>
      </c>
      <c r="D163" s="90" t="s">
        <v>71</v>
      </c>
      <c r="E163" s="9" t="s">
        <v>70</v>
      </c>
      <c r="F163" s="91" t="s">
        <v>102</v>
      </c>
      <c r="G163" s="92"/>
      <c r="H163" s="11">
        <f t="shared" si="11"/>
        <v>0</v>
      </c>
      <c r="I163" s="71"/>
      <c r="J163" s="72"/>
      <c r="K163" s="72"/>
      <c r="L163" s="72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27" customHeight="1">
      <c r="A164" s="5" t="s">
        <v>1</v>
      </c>
      <c r="B164" s="9" t="s">
        <v>78</v>
      </c>
      <c r="C164" s="9" t="s">
        <v>104</v>
      </c>
      <c r="D164" s="90" t="s">
        <v>105</v>
      </c>
      <c r="E164" s="9" t="s">
        <v>63</v>
      </c>
      <c r="F164" s="91" t="s">
        <v>106</v>
      </c>
      <c r="G164" s="92"/>
      <c r="H164" s="11" t="e">
        <f t="shared" si="11"/>
        <v>#VALUE!</v>
      </c>
      <c r="I164" s="71"/>
      <c r="J164" s="72"/>
      <c r="K164" s="72"/>
      <c r="L164" s="72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27" customHeight="1">
      <c r="A165" s="5" t="s">
        <v>1</v>
      </c>
      <c r="B165" s="9" t="s">
        <v>78</v>
      </c>
      <c r="C165" s="9" t="s">
        <v>107</v>
      </c>
      <c r="D165" s="90" t="s">
        <v>108</v>
      </c>
      <c r="E165" s="9" t="s">
        <v>109</v>
      </c>
      <c r="F165" s="91" t="s">
        <v>110</v>
      </c>
      <c r="G165" s="92"/>
      <c r="H165" s="11" t="e">
        <f t="shared" si="11"/>
        <v>#VALUE!</v>
      </c>
      <c r="I165" s="71"/>
      <c r="J165" s="72"/>
      <c r="K165" s="72"/>
      <c r="L165" s="72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27" customHeight="1">
      <c r="A166" s="5" t="s">
        <v>1</v>
      </c>
      <c r="B166" s="9" t="s">
        <v>78</v>
      </c>
      <c r="C166" s="9" t="s">
        <v>111</v>
      </c>
      <c r="D166" s="90" t="s">
        <v>112</v>
      </c>
      <c r="E166" s="9" t="s">
        <v>113</v>
      </c>
      <c r="F166" s="91" t="s">
        <v>114</v>
      </c>
      <c r="G166" s="92"/>
      <c r="H166" s="11" t="e">
        <f t="shared" si="11"/>
        <v>#VALUE!</v>
      </c>
      <c r="I166" s="71"/>
      <c r="J166" s="72"/>
      <c r="K166" s="72"/>
      <c r="L166" s="72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5" customHeight="1">
      <c r="A167" s="5" t="s">
        <v>1</v>
      </c>
      <c r="B167" s="9" t="s">
        <v>78</v>
      </c>
      <c r="C167" s="9" t="s">
        <v>115</v>
      </c>
      <c r="D167" s="90" t="s">
        <v>116</v>
      </c>
      <c r="E167" s="9" t="s">
        <v>63</v>
      </c>
      <c r="F167" s="91" t="s">
        <v>117</v>
      </c>
      <c r="G167" s="92"/>
      <c r="H167" s="11" t="e">
        <f t="shared" si="11"/>
        <v>#VALUE!</v>
      </c>
      <c r="I167" s="71"/>
      <c r="J167" s="72"/>
      <c r="K167" s="72"/>
      <c r="L167" s="72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27" customHeight="1">
      <c r="A168" s="5" t="s">
        <v>1</v>
      </c>
      <c r="B168" s="9" t="s">
        <v>78</v>
      </c>
      <c r="C168" s="9" t="s">
        <v>118</v>
      </c>
      <c r="D168" s="90" t="s">
        <v>119</v>
      </c>
      <c r="E168" s="9" t="s">
        <v>63</v>
      </c>
      <c r="F168" s="91" t="s">
        <v>120</v>
      </c>
      <c r="G168" s="92"/>
      <c r="H168" s="11" t="e">
        <f t="shared" si="11"/>
        <v>#VALUE!</v>
      </c>
      <c r="I168" s="71"/>
      <c r="J168" s="72"/>
      <c r="K168" s="72"/>
      <c r="L168" s="72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27" customHeight="1">
      <c r="A169" s="5" t="s">
        <v>1</v>
      </c>
      <c r="B169" s="9" t="s">
        <v>78</v>
      </c>
      <c r="C169" s="9" t="s">
        <v>121</v>
      </c>
      <c r="D169" s="90" t="s">
        <v>122</v>
      </c>
      <c r="E169" s="9" t="s">
        <v>65</v>
      </c>
      <c r="F169" s="91" t="s">
        <v>123</v>
      </c>
      <c r="G169" s="92"/>
      <c r="H169" s="11">
        <f t="shared" si="11"/>
        <v>0</v>
      </c>
      <c r="I169" s="71"/>
      <c r="J169" s="72"/>
      <c r="K169" s="72"/>
      <c r="L169" s="72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27" customHeight="1">
      <c r="A170" s="5" t="s">
        <v>1</v>
      </c>
      <c r="B170" s="9" t="s">
        <v>78</v>
      </c>
      <c r="C170" s="9" t="s">
        <v>124</v>
      </c>
      <c r="D170" s="90" t="s">
        <v>125</v>
      </c>
      <c r="E170" s="9" t="s">
        <v>65</v>
      </c>
      <c r="F170" s="91" t="s">
        <v>126</v>
      </c>
      <c r="G170" s="92"/>
      <c r="H170" s="11">
        <f t="shared" si="11"/>
        <v>0</v>
      </c>
      <c r="I170" s="71"/>
      <c r="J170" s="72"/>
      <c r="K170" s="72"/>
      <c r="L170" s="72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40.35" customHeight="1">
      <c r="A171" s="5" t="s">
        <v>1</v>
      </c>
      <c r="B171" s="9" t="s">
        <v>78</v>
      </c>
      <c r="C171" s="9" t="s">
        <v>127</v>
      </c>
      <c r="D171" s="90" t="s">
        <v>128</v>
      </c>
      <c r="E171" s="9" t="s">
        <v>65</v>
      </c>
      <c r="F171" s="91" t="s">
        <v>129</v>
      </c>
      <c r="G171" s="92"/>
      <c r="H171" s="11">
        <f t="shared" si="11"/>
        <v>0</v>
      </c>
      <c r="I171" s="71"/>
      <c r="J171" s="72"/>
      <c r="K171" s="72"/>
      <c r="L171" s="72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40.35" customHeight="1">
      <c r="A172" s="5" t="s">
        <v>1</v>
      </c>
      <c r="B172" s="9" t="s">
        <v>78</v>
      </c>
      <c r="C172" s="9" t="s">
        <v>130</v>
      </c>
      <c r="D172" s="90" t="s">
        <v>131</v>
      </c>
      <c r="E172" s="9" t="s">
        <v>63</v>
      </c>
      <c r="F172" s="91" t="s">
        <v>132</v>
      </c>
      <c r="G172" s="92"/>
      <c r="H172" s="11">
        <f t="shared" si="11"/>
        <v>0</v>
      </c>
      <c r="I172" s="71"/>
      <c r="J172" s="72"/>
      <c r="K172" s="72"/>
      <c r="L172" s="72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27" customHeight="1">
      <c r="A173" s="5" t="s">
        <v>1</v>
      </c>
      <c r="B173" s="9" t="s">
        <v>78</v>
      </c>
      <c r="C173" s="9" t="s">
        <v>133</v>
      </c>
      <c r="D173" s="90" t="s">
        <v>134</v>
      </c>
      <c r="E173" s="9" t="s">
        <v>63</v>
      </c>
      <c r="F173" s="91" t="s">
        <v>135</v>
      </c>
      <c r="G173" s="92"/>
      <c r="H173" s="11" t="e">
        <f t="shared" si="11"/>
        <v>#VALUE!</v>
      </c>
      <c r="I173" s="71"/>
      <c r="J173" s="72"/>
      <c r="K173" s="72"/>
      <c r="L173" s="72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27" customHeight="1">
      <c r="A174" s="5" t="s">
        <v>1</v>
      </c>
      <c r="B174" s="9" t="s">
        <v>78</v>
      </c>
      <c r="C174" s="9" t="s">
        <v>136</v>
      </c>
      <c r="D174" s="90" t="s">
        <v>137</v>
      </c>
      <c r="E174" s="9" t="s">
        <v>63</v>
      </c>
      <c r="F174" s="91" t="s">
        <v>138</v>
      </c>
      <c r="G174" s="92"/>
      <c r="H174" s="11" t="e">
        <f t="shared" si="11"/>
        <v>#VALUE!</v>
      </c>
      <c r="I174" s="71"/>
      <c r="J174" s="72"/>
      <c r="K174" s="72"/>
      <c r="L174" s="72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40.35" customHeight="1">
      <c r="A175" s="5" t="s">
        <v>1</v>
      </c>
      <c r="B175" s="9" t="s">
        <v>78</v>
      </c>
      <c r="C175" s="9" t="s">
        <v>139</v>
      </c>
      <c r="D175" s="93" t="s">
        <v>140</v>
      </c>
      <c r="E175" s="9" t="s">
        <v>63</v>
      </c>
      <c r="F175" s="91" t="s">
        <v>141</v>
      </c>
      <c r="G175" s="94"/>
      <c r="H175" s="11" t="e">
        <f t="shared" si="11"/>
        <v>#VALUE!</v>
      </c>
      <c r="I175" s="71"/>
      <c r="J175" s="72"/>
      <c r="K175" s="72"/>
      <c r="L175" s="72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5" customHeight="1">
      <c r="A176" s="5" t="s">
        <v>1</v>
      </c>
      <c r="B176" s="7"/>
      <c r="C176" s="7"/>
      <c r="D176" s="95"/>
      <c r="E176" s="7"/>
      <c r="F176" s="44"/>
      <c r="G176" s="11"/>
      <c r="H176" s="11">
        <f t="shared" si="11"/>
        <v>0</v>
      </c>
      <c r="I176" s="71"/>
      <c r="J176" s="72"/>
      <c r="K176" s="72"/>
      <c r="L176" s="72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27" customHeight="1">
      <c r="A177" s="5" t="s">
        <v>1</v>
      </c>
      <c r="B177" s="9" t="s">
        <v>5</v>
      </c>
      <c r="C177" s="12">
        <v>93382</v>
      </c>
      <c r="D177" s="8" t="s">
        <v>74</v>
      </c>
      <c r="E177" s="9" t="s">
        <v>63</v>
      </c>
      <c r="F177" s="10">
        <v>5</v>
      </c>
      <c r="G177" s="11"/>
      <c r="H177" s="11">
        <f t="shared" si="11"/>
        <v>0</v>
      </c>
      <c r="I177" s="71"/>
      <c r="J177" s="72"/>
      <c r="K177" s="72"/>
      <c r="L177" s="72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66.599999999999994" customHeight="1">
      <c r="A178" s="5" t="s">
        <v>1</v>
      </c>
      <c r="B178" s="9" t="s">
        <v>5</v>
      </c>
      <c r="C178" s="12">
        <v>90082</v>
      </c>
      <c r="D178" s="8" t="s">
        <v>82</v>
      </c>
      <c r="E178" s="9" t="s">
        <v>63</v>
      </c>
      <c r="F178" s="10">
        <f>4*1.5*2.5</f>
        <v>15</v>
      </c>
      <c r="G178" s="11"/>
      <c r="H178" s="11">
        <f t="shared" si="11"/>
        <v>0</v>
      </c>
      <c r="I178" s="71"/>
      <c r="J178" s="72"/>
      <c r="K178" s="72"/>
      <c r="L178" s="72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5" customHeight="1">
      <c r="A179" s="5" t="s">
        <v>1</v>
      </c>
      <c r="B179" s="9" t="s">
        <v>5</v>
      </c>
      <c r="C179" s="9" t="s">
        <v>142</v>
      </c>
      <c r="D179" s="8" t="s">
        <v>143</v>
      </c>
      <c r="E179" s="9" t="s">
        <v>3</v>
      </c>
      <c r="F179" s="10">
        <v>8</v>
      </c>
      <c r="G179" s="91"/>
      <c r="H179" s="11">
        <f t="shared" si="11"/>
        <v>0</v>
      </c>
      <c r="I179" s="71"/>
      <c r="J179" s="72"/>
      <c r="K179" s="72"/>
      <c r="L179" s="72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27" customHeight="1">
      <c r="A180" s="5" t="s">
        <v>1</v>
      </c>
      <c r="B180" s="9" t="s">
        <v>66</v>
      </c>
      <c r="C180" s="12">
        <v>6240</v>
      </c>
      <c r="D180" s="8" t="s">
        <v>144</v>
      </c>
      <c r="E180" s="9" t="s">
        <v>145</v>
      </c>
      <c r="F180" s="10">
        <v>1</v>
      </c>
      <c r="G180" s="91"/>
      <c r="H180" s="11">
        <f t="shared" si="11"/>
        <v>0</v>
      </c>
      <c r="I180" s="71"/>
      <c r="J180" s="72"/>
      <c r="K180" s="72"/>
      <c r="L180" s="72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5" customHeight="1">
      <c r="A181" s="65"/>
      <c r="B181" s="21"/>
      <c r="C181" s="21"/>
      <c r="D181" s="96"/>
      <c r="E181" s="21"/>
      <c r="F181" s="21"/>
      <c r="G181" s="48"/>
      <c r="H181" s="48"/>
      <c r="I181" s="72"/>
      <c r="J181" s="72"/>
      <c r="K181" s="72"/>
      <c r="L181" s="72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5" customHeight="1">
      <c r="A182" s="35"/>
      <c r="B182" s="35"/>
      <c r="C182" s="36" t="s">
        <v>48</v>
      </c>
      <c r="D182" s="37" t="s">
        <v>49</v>
      </c>
      <c r="E182" s="38" t="s">
        <v>63</v>
      </c>
      <c r="F182" s="39"/>
      <c r="G182" s="39"/>
      <c r="H182" s="40" t="e">
        <f>SUM(H183:H191)</f>
        <v>#VALUE!</v>
      </c>
      <c r="I182" s="73"/>
      <c r="J182" s="72"/>
      <c r="K182" s="72"/>
      <c r="L182" s="72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27" customHeight="1">
      <c r="A183" s="5" t="s">
        <v>1</v>
      </c>
      <c r="B183" s="9" t="s">
        <v>66</v>
      </c>
      <c r="C183" s="12">
        <v>4723</v>
      </c>
      <c r="D183" s="8" t="s">
        <v>146</v>
      </c>
      <c r="E183" s="9" t="s">
        <v>147</v>
      </c>
      <c r="F183" s="10">
        <v>1</v>
      </c>
      <c r="G183" s="91"/>
      <c r="H183" s="11">
        <f t="shared" ref="H183:H191" si="12">G183*F183</f>
        <v>0</v>
      </c>
      <c r="I183" s="71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5" customHeight="1">
      <c r="A184" s="5" t="s">
        <v>1</v>
      </c>
      <c r="B184" s="9" t="s">
        <v>78</v>
      </c>
      <c r="C184" s="9" t="s">
        <v>148</v>
      </c>
      <c r="D184" s="8" t="s">
        <v>149</v>
      </c>
      <c r="E184" s="9" t="s">
        <v>150</v>
      </c>
      <c r="F184" s="10">
        <v>20</v>
      </c>
      <c r="G184" s="91"/>
      <c r="H184" s="11">
        <f t="shared" si="12"/>
        <v>0</v>
      </c>
      <c r="I184" s="71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27" customHeight="1">
      <c r="A185" s="5" t="s">
        <v>1</v>
      </c>
      <c r="B185" s="9" t="s">
        <v>78</v>
      </c>
      <c r="C185" s="9" t="s">
        <v>151</v>
      </c>
      <c r="D185" s="8" t="s">
        <v>152</v>
      </c>
      <c r="E185" s="9" t="s">
        <v>109</v>
      </c>
      <c r="F185" s="91" t="s">
        <v>153</v>
      </c>
      <c r="G185" s="91"/>
      <c r="H185" s="11" t="e">
        <f t="shared" si="12"/>
        <v>#VALUE!</v>
      </c>
      <c r="I185" s="71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27" customHeight="1">
      <c r="A186" s="5" t="s">
        <v>1</v>
      </c>
      <c r="B186" s="9" t="s">
        <v>78</v>
      </c>
      <c r="C186" s="9" t="s">
        <v>154</v>
      </c>
      <c r="D186" s="8" t="s">
        <v>155</v>
      </c>
      <c r="E186" s="9" t="s">
        <v>113</v>
      </c>
      <c r="F186" s="91" t="s">
        <v>156</v>
      </c>
      <c r="G186" s="91"/>
      <c r="H186" s="11" t="e">
        <f t="shared" si="12"/>
        <v>#VALUE!</v>
      </c>
      <c r="I186" s="71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40.35" customHeight="1">
      <c r="A187" s="5" t="s">
        <v>1</v>
      </c>
      <c r="B187" s="9" t="s">
        <v>78</v>
      </c>
      <c r="C187" s="9" t="s">
        <v>157</v>
      </c>
      <c r="D187" s="8" t="s">
        <v>158</v>
      </c>
      <c r="E187" s="9" t="s">
        <v>109</v>
      </c>
      <c r="F187" s="91" t="s">
        <v>159</v>
      </c>
      <c r="G187" s="91"/>
      <c r="H187" s="11" t="e">
        <f t="shared" si="12"/>
        <v>#VALUE!</v>
      </c>
      <c r="I187" s="71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40.35" customHeight="1">
      <c r="A188" s="5" t="s">
        <v>1</v>
      </c>
      <c r="B188" s="9" t="s">
        <v>78</v>
      </c>
      <c r="C188" s="9" t="s">
        <v>160</v>
      </c>
      <c r="D188" s="8" t="s">
        <v>161</v>
      </c>
      <c r="E188" s="9" t="s">
        <v>113</v>
      </c>
      <c r="F188" s="91" t="s">
        <v>162</v>
      </c>
      <c r="G188" s="91"/>
      <c r="H188" s="11" t="e">
        <f t="shared" si="12"/>
        <v>#VALUE!</v>
      </c>
      <c r="I188" s="71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40.35" customHeight="1">
      <c r="A189" s="5" t="s">
        <v>1</v>
      </c>
      <c r="B189" s="9" t="s">
        <v>78</v>
      </c>
      <c r="C189" s="9" t="s">
        <v>163</v>
      </c>
      <c r="D189" s="8" t="s">
        <v>164</v>
      </c>
      <c r="E189" s="9" t="s">
        <v>109</v>
      </c>
      <c r="F189" s="91" t="s">
        <v>165</v>
      </c>
      <c r="G189" s="91"/>
      <c r="H189" s="11" t="e">
        <f t="shared" si="12"/>
        <v>#VALUE!</v>
      </c>
      <c r="I189" s="71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5" customHeight="1">
      <c r="A190" s="5" t="s">
        <v>1</v>
      </c>
      <c r="B190" s="9" t="s">
        <v>78</v>
      </c>
      <c r="C190" s="9" t="s">
        <v>103</v>
      </c>
      <c r="D190" s="8" t="s">
        <v>71</v>
      </c>
      <c r="E190" s="9" t="s">
        <v>70</v>
      </c>
      <c r="F190" s="91" t="s">
        <v>166</v>
      </c>
      <c r="G190" s="91"/>
      <c r="H190" s="11" t="e">
        <f t="shared" si="12"/>
        <v>#VALUE!</v>
      </c>
      <c r="I190" s="71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40.35" customHeight="1">
      <c r="A191" s="5" t="s">
        <v>1</v>
      </c>
      <c r="B191" s="9" t="s">
        <v>78</v>
      </c>
      <c r="C191" s="9" t="s">
        <v>167</v>
      </c>
      <c r="D191" s="8" t="s">
        <v>168</v>
      </c>
      <c r="E191" s="9" t="s">
        <v>113</v>
      </c>
      <c r="F191" s="91" t="s">
        <v>169</v>
      </c>
      <c r="G191" s="91"/>
      <c r="H191" s="11" t="e">
        <f t="shared" si="12"/>
        <v>#VALUE!</v>
      </c>
      <c r="I191" s="71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5" customHeight="1">
      <c r="A192" s="97"/>
      <c r="B192" s="7"/>
      <c r="C192" s="7"/>
      <c r="D192" s="95"/>
      <c r="E192" s="7"/>
      <c r="F192" s="98"/>
      <c r="G192" s="11"/>
      <c r="H192" s="11"/>
      <c r="I192" s="71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5" customHeight="1">
      <c r="A193" s="35"/>
      <c r="B193" s="35"/>
      <c r="C193" s="36" t="s">
        <v>50</v>
      </c>
      <c r="D193" s="37" t="s">
        <v>170</v>
      </c>
      <c r="E193" s="38" t="s">
        <v>63</v>
      </c>
      <c r="F193" s="39"/>
      <c r="G193" s="39"/>
      <c r="H193" s="54" t="e">
        <f>SUM(H194:H204)</f>
        <v>#VALUE!</v>
      </c>
      <c r="I193" s="73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40.35" customHeight="1">
      <c r="A194" s="26" t="s">
        <v>1</v>
      </c>
      <c r="B194" s="6" t="s">
        <v>78</v>
      </c>
      <c r="C194" s="27" t="s">
        <v>157</v>
      </c>
      <c r="D194" s="8" t="s">
        <v>158</v>
      </c>
      <c r="E194" s="27" t="s">
        <v>109</v>
      </c>
      <c r="F194" s="27" t="s">
        <v>171</v>
      </c>
      <c r="G194" s="27"/>
      <c r="H194" s="99" t="e">
        <f t="shared" ref="H194:H204" si="13">G194*F194</f>
        <v>#VALUE!</v>
      </c>
      <c r="I194" s="71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40.35" customHeight="1">
      <c r="A195" s="26" t="s">
        <v>1</v>
      </c>
      <c r="B195" s="6" t="s">
        <v>78</v>
      </c>
      <c r="C195" s="27" t="s">
        <v>160</v>
      </c>
      <c r="D195" s="8" t="s">
        <v>161</v>
      </c>
      <c r="E195" s="27" t="s">
        <v>113</v>
      </c>
      <c r="F195" s="27" t="s">
        <v>172</v>
      </c>
      <c r="G195" s="27"/>
      <c r="H195" s="100" t="e">
        <f t="shared" si="13"/>
        <v>#VALUE!</v>
      </c>
      <c r="I195" s="71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53.45" customHeight="1">
      <c r="A196" s="26" t="s">
        <v>1</v>
      </c>
      <c r="B196" s="6" t="s">
        <v>78</v>
      </c>
      <c r="C196" s="27" t="s">
        <v>173</v>
      </c>
      <c r="D196" s="8" t="s">
        <v>174</v>
      </c>
      <c r="E196" s="27" t="s">
        <v>109</v>
      </c>
      <c r="F196" s="27" t="s">
        <v>175</v>
      </c>
      <c r="G196" s="27"/>
      <c r="H196" s="100" t="e">
        <f t="shared" si="13"/>
        <v>#VALUE!</v>
      </c>
      <c r="I196" s="71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53.45" customHeight="1">
      <c r="A197" s="26" t="s">
        <v>1</v>
      </c>
      <c r="B197" s="6" t="s">
        <v>78</v>
      </c>
      <c r="C197" s="27" t="s">
        <v>176</v>
      </c>
      <c r="D197" s="8" t="s">
        <v>177</v>
      </c>
      <c r="E197" s="27" t="s">
        <v>113</v>
      </c>
      <c r="F197" s="27" t="s">
        <v>178</v>
      </c>
      <c r="G197" s="27"/>
      <c r="H197" s="100" t="e">
        <f t="shared" si="13"/>
        <v>#VALUE!</v>
      </c>
      <c r="I197" s="71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40.35" customHeight="1">
      <c r="A198" s="26" t="s">
        <v>1</v>
      </c>
      <c r="B198" s="6" t="s">
        <v>78</v>
      </c>
      <c r="C198" s="27" t="s">
        <v>179</v>
      </c>
      <c r="D198" s="8" t="s">
        <v>180</v>
      </c>
      <c r="E198" s="27" t="s">
        <v>109</v>
      </c>
      <c r="F198" s="27" t="s">
        <v>171</v>
      </c>
      <c r="G198" s="27"/>
      <c r="H198" s="100" t="e">
        <f t="shared" si="13"/>
        <v>#VALUE!</v>
      </c>
      <c r="I198" s="71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40.35" customHeight="1">
      <c r="A199" s="26" t="s">
        <v>1</v>
      </c>
      <c r="B199" s="6" t="s">
        <v>78</v>
      </c>
      <c r="C199" s="27" t="s">
        <v>181</v>
      </c>
      <c r="D199" s="8" t="s">
        <v>182</v>
      </c>
      <c r="E199" s="27" t="s">
        <v>113</v>
      </c>
      <c r="F199" s="27" t="s">
        <v>172</v>
      </c>
      <c r="G199" s="27"/>
      <c r="H199" s="100" t="e">
        <f t="shared" si="13"/>
        <v>#VALUE!</v>
      </c>
      <c r="I199" s="71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5" customHeight="1">
      <c r="A200" s="26" t="s">
        <v>1</v>
      </c>
      <c r="B200" s="6" t="s">
        <v>78</v>
      </c>
      <c r="C200" s="27" t="s">
        <v>103</v>
      </c>
      <c r="D200" s="8" t="s">
        <v>71</v>
      </c>
      <c r="E200" s="27" t="s">
        <v>70</v>
      </c>
      <c r="F200" s="27" t="s">
        <v>183</v>
      </c>
      <c r="G200" s="27"/>
      <c r="H200" s="100" t="e">
        <f t="shared" si="13"/>
        <v>#VALUE!</v>
      </c>
      <c r="I200" s="71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27" customHeight="1">
      <c r="A201" s="26" t="s">
        <v>1</v>
      </c>
      <c r="B201" s="6" t="s">
        <v>78</v>
      </c>
      <c r="C201" s="25">
        <v>4748</v>
      </c>
      <c r="D201" s="22" t="s">
        <v>184</v>
      </c>
      <c r="E201" s="27" t="s">
        <v>147</v>
      </c>
      <c r="F201" s="25">
        <v>1</v>
      </c>
      <c r="G201" s="27"/>
      <c r="H201" s="100">
        <f t="shared" si="13"/>
        <v>0</v>
      </c>
      <c r="I201" s="17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3.7" customHeight="1">
      <c r="A202" s="26" t="s">
        <v>1</v>
      </c>
      <c r="B202" s="6" t="s">
        <v>78</v>
      </c>
      <c r="C202" s="27" t="s">
        <v>148</v>
      </c>
      <c r="D202" s="8" t="s">
        <v>149</v>
      </c>
      <c r="E202" s="27" t="s">
        <v>150</v>
      </c>
      <c r="F202" s="25">
        <v>20</v>
      </c>
      <c r="G202" s="27"/>
      <c r="H202" s="100">
        <f t="shared" si="13"/>
        <v>0</v>
      </c>
      <c r="I202" s="17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40.35" customHeight="1">
      <c r="A203" s="26" t="s">
        <v>1</v>
      </c>
      <c r="B203" s="6" t="s">
        <v>78</v>
      </c>
      <c r="C203" s="27" t="s">
        <v>185</v>
      </c>
      <c r="D203" s="8" t="s">
        <v>186</v>
      </c>
      <c r="E203" s="27" t="s">
        <v>109</v>
      </c>
      <c r="F203" s="27" t="s">
        <v>187</v>
      </c>
      <c r="G203" s="27"/>
      <c r="H203" s="100" t="e">
        <f t="shared" si="13"/>
        <v>#VALUE!</v>
      </c>
      <c r="I203" s="17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41.1" customHeight="1">
      <c r="A204" s="26" t="s">
        <v>1</v>
      </c>
      <c r="B204" s="6" t="s">
        <v>78</v>
      </c>
      <c r="C204" s="27" t="s">
        <v>188</v>
      </c>
      <c r="D204" s="8" t="s">
        <v>189</v>
      </c>
      <c r="E204" s="27" t="s">
        <v>113</v>
      </c>
      <c r="F204" s="27" t="s">
        <v>190</v>
      </c>
      <c r="G204" s="27"/>
      <c r="H204" s="101" t="e">
        <f t="shared" si="13"/>
        <v>#VALUE!</v>
      </c>
      <c r="I204" s="17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4.1" customHeight="1">
      <c r="A205" s="102"/>
      <c r="B205" s="103"/>
      <c r="C205" s="21"/>
      <c r="D205" s="46"/>
      <c r="E205" s="21"/>
      <c r="F205" s="21"/>
      <c r="G205" s="21"/>
      <c r="H205" s="104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27" customHeight="1">
      <c r="A206" s="35"/>
      <c r="B206" s="35"/>
      <c r="C206" s="36" t="s">
        <v>17</v>
      </c>
      <c r="D206" s="37" t="s">
        <v>18</v>
      </c>
      <c r="E206" s="38" t="s">
        <v>3</v>
      </c>
      <c r="F206" s="39"/>
      <c r="G206" s="39"/>
      <c r="H206" s="40">
        <f>SUM(H207:H213)</f>
        <v>0</v>
      </c>
      <c r="I206" s="73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3.7" customHeight="1">
      <c r="A207" s="26" t="s">
        <v>1</v>
      </c>
      <c r="B207" s="6" t="s">
        <v>66</v>
      </c>
      <c r="C207" s="27" t="s">
        <v>191</v>
      </c>
      <c r="D207" s="8" t="s">
        <v>192</v>
      </c>
      <c r="E207" s="27" t="s">
        <v>65</v>
      </c>
      <c r="F207" s="25">
        <v>48.7</v>
      </c>
      <c r="G207" s="27"/>
      <c r="H207" s="25">
        <f>G207*F207</f>
        <v>0</v>
      </c>
      <c r="I207" s="17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40.35" customHeight="1">
      <c r="A208" s="26" t="s">
        <v>1</v>
      </c>
      <c r="B208" s="6" t="s">
        <v>78</v>
      </c>
      <c r="C208" s="27" t="s">
        <v>193</v>
      </c>
      <c r="D208" s="8" t="s">
        <v>64</v>
      </c>
      <c r="E208" s="27" t="s">
        <v>65</v>
      </c>
      <c r="F208" s="25">
        <v>48.7</v>
      </c>
      <c r="G208" s="100"/>
      <c r="H208" s="25">
        <f>G208*F208</f>
        <v>0</v>
      </c>
      <c r="I208" s="17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27" customHeight="1">
      <c r="A209" s="26" t="s">
        <v>1</v>
      </c>
      <c r="B209" s="6" t="s">
        <v>78</v>
      </c>
      <c r="C209" s="27" t="s">
        <v>194</v>
      </c>
      <c r="D209" s="8" t="s">
        <v>62</v>
      </c>
      <c r="E209" s="27" t="s">
        <v>63</v>
      </c>
      <c r="F209" s="25">
        <f>2.5*2.5*0.15</f>
        <v>0.9375</v>
      </c>
      <c r="G209" s="25"/>
      <c r="H209" s="25">
        <f>G209*F209</f>
        <v>0</v>
      </c>
      <c r="I209" s="17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27" customHeight="1">
      <c r="A210" s="26" t="s">
        <v>1</v>
      </c>
      <c r="B210" s="6" t="s">
        <v>66</v>
      </c>
      <c r="C210" s="27" t="s">
        <v>195</v>
      </c>
      <c r="D210" s="8" t="s">
        <v>67</v>
      </c>
      <c r="E210" s="27" t="s">
        <v>53</v>
      </c>
      <c r="F210" s="25">
        <v>20</v>
      </c>
      <c r="G210" s="27"/>
      <c r="H210" s="25">
        <f>G210*F210</f>
        <v>0</v>
      </c>
      <c r="I210" s="17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3.7" customHeight="1">
      <c r="A211" s="26" t="s">
        <v>1</v>
      </c>
      <c r="B211" s="6" t="s">
        <v>66</v>
      </c>
      <c r="C211" s="27" t="s">
        <v>196</v>
      </c>
      <c r="D211" s="8" t="s">
        <v>68</v>
      </c>
      <c r="E211" s="27" t="s">
        <v>65</v>
      </c>
      <c r="F211" s="27" t="s">
        <v>197</v>
      </c>
      <c r="G211" s="27"/>
      <c r="H211" s="27" t="s">
        <v>198</v>
      </c>
      <c r="I211" s="17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3.7" customHeight="1">
      <c r="A212" s="26" t="s">
        <v>1</v>
      </c>
      <c r="B212" s="6" t="s">
        <v>78</v>
      </c>
      <c r="C212" s="27" t="s">
        <v>199</v>
      </c>
      <c r="D212" s="8" t="s">
        <v>69</v>
      </c>
      <c r="E212" s="27" t="s">
        <v>70</v>
      </c>
      <c r="F212" s="27" t="s">
        <v>200</v>
      </c>
      <c r="G212" s="27"/>
      <c r="H212" s="27" t="s">
        <v>201</v>
      </c>
      <c r="I212" s="17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3.7" customHeight="1">
      <c r="A213" s="26" t="s">
        <v>1</v>
      </c>
      <c r="B213" s="6" t="s">
        <v>78</v>
      </c>
      <c r="C213" s="27" t="s">
        <v>103</v>
      </c>
      <c r="D213" s="8" t="s">
        <v>71</v>
      </c>
      <c r="E213" s="27" t="s">
        <v>70</v>
      </c>
      <c r="F213" s="27" t="s">
        <v>202</v>
      </c>
      <c r="G213" s="27"/>
      <c r="H213" s="27" t="s">
        <v>203</v>
      </c>
      <c r="I213" s="17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3.7" customHeight="1">
      <c r="A214" s="45"/>
      <c r="B214" s="20"/>
      <c r="C214" s="21"/>
      <c r="D214" s="96"/>
      <c r="E214" s="21"/>
      <c r="F214" s="21"/>
      <c r="G214" s="20"/>
      <c r="H214" s="20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27" customHeight="1">
      <c r="A215" s="35"/>
      <c r="B215" s="35"/>
      <c r="C215" s="36" t="s">
        <v>204</v>
      </c>
      <c r="D215" s="37" t="s">
        <v>20</v>
      </c>
      <c r="E215" s="38" t="s">
        <v>3</v>
      </c>
      <c r="F215" s="39"/>
      <c r="G215" s="39"/>
      <c r="H215" s="40" t="e">
        <f>SUM(H216:H221)</f>
        <v>#VALUE!</v>
      </c>
      <c r="I215" s="73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27" customHeight="1">
      <c r="A216" s="26" t="s">
        <v>1</v>
      </c>
      <c r="B216" s="24" t="s">
        <v>66</v>
      </c>
      <c r="C216" s="25">
        <v>7767</v>
      </c>
      <c r="D216" s="22" t="s">
        <v>205</v>
      </c>
      <c r="E216" s="27" t="s">
        <v>206</v>
      </c>
      <c r="F216" s="25">
        <v>1</v>
      </c>
      <c r="G216" s="27"/>
      <c r="H216" s="23">
        <f t="shared" ref="H216:H221" si="14">G216*F216</f>
        <v>0</v>
      </c>
      <c r="I216" s="17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27" customHeight="1">
      <c r="A217" s="26" t="s">
        <v>1</v>
      </c>
      <c r="B217" s="6" t="s">
        <v>78</v>
      </c>
      <c r="C217" s="27" t="s">
        <v>151</v>
      </c>
      <c r="D217" s="8" t="s">
        <v>152</v>
      </c>
      <c r="E217" s="27" t="s">
        <v>109</v>
      </c>
      <c r="F217" s="27" t="s">
        <v>207</v>
      </c>
      <c r="G217" s="27"/>
      <c r="H217" s="105" t="e">
        <f t="shared" si="14"/>
        <v>#VALUE!</v>
      </c>
      <c r="I217" s="17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27" customHeight="1">
      <c r="A218" s="26" t="s">
        <v>1</v>
      </c>
      <c r="B218" s="6" t="s">
        <v>78</v>
      </c>
      <c r="C218" s="27" t="s">
        <v>154</v>
      </c>
      <c r="D218" s="8" t="s">
        <v>155</v>
      </c>
      <c r="E218" s="27" t="s">
        <v>113</v>
      </c>
      <c r="F218" s="27" t="s">
        <v>208</v>
      </c>
      <c r="G218" s="27"/>
      <c r="H218" s="105" t="e">
        <f t="shared" si="14"/>
        <v>#VALUE!</v>
      </c>
      <c r="I218" s="17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3.7" customHeight="1">
      <c r="A219" s="26" t="s">
        <v>1</v>
      </c>
      <c r="B219" s="6" t="s">
        <v>78</v>
      </c>
      <c r="C219" s="27" t="s">
        <v>209</v>
      </c>
      <c r="D219" s="8" t="s">
        <v>210</v>
      </c>
      <c r="E219" s="27" t="s">
        <v>70</v>
      </c>
      <c r="F219" s="27" t="s">
        <v>211</v>
      </c>
      <c r="G219" s="27"/>
      <c r="H219" s="105">
        <f t="shared" si="14"/>
        <v>0</v>
      </c>
      <c r="I219" s="17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3.7" customHeight="1">
      <c r="A220" s="26" t="s">
        <v>1</v>
      </c>
      <c r="B220" s="6" t="s">
        <v>78</v>
      </c>
      <c r="C220" s="27" t="s">
        <v>103</v>
      </c>
      <c r="D220" s="8" t="s">
        <v>71</v>
      </c>
      <c r="E220" s="27" t="s">
        <v>70</v>
      </c>
      <c r="F220" s="27" t="s">
        <v>212</v>
      </c>
      <c r="G220" s="27"/>
      <c r="H220" s="105">
        <f t="shared" si="14"/>
        <v>0</v>
      </c>
      <c r="I220" s="17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27" customHeight="1">
      <c r="A221" s="26" t="s">
        <v>1</v>
      </c>
      <c r="B221" s="6" t="s">
        <v>78</v>
      </c>
      <c r="C221" s="27" t="s">
        <v>213</v>
      </c>
      <c r="D221" s="8" t="s">
        <v>214</v>
      </c>
      <c r="E221" s="27" t="s">
        <v>63</v>
      </c>
      <c r="F221" s="27" t="s">
        <v>215</v>
      </c>
      <c r="G221" s="27"/>
      <c r="H221" s="105" t="e">
        <f t="shared" si="14"/>
        <v>#VALUE!</v>
      </c>
      <c r="I221" s="17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3.7" customHeight="1">
      <c r="A222" s="106"/>
      <c r="B222" s="106"/>
      <c r="C222" s="1"/>
      <c r="D222" s="2"/>
      <c r="E222" s="1"/>
      <c r="F222" s="1"/>
      <c r="G222" s="1"/>
      <c r="H222" s="1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3.7" customHeight="1">
      <c r="A223" s="83"/>
      <c r="B223" s="83"/>
      <c r="C223" s="3"/>
      <c r="D223" s="4"/>
      <c r="E223" s="3"/>
      <c r="F223" s="3"/>
      <c r="G223" s="3"/>
      <c r="H223" s="3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5" customHeight="1">
      <c r="A224" s="35"/>
      <c r="B224" s="35"/>
      <c r="C224" s="36" t="s">
        <v>216</v>
      </c>
      <c r="D224" s="37" t="s">
        <v>217</v>
      </c>
      <c r="E224" s="38" t="s">
        <v>63</v>
      </c>
      <c r="F224" s="39"/>
      <c r="G224" s="39"/>
      <c r="H224" s="40">
        <f>SUM(H225:H227)</f>
        <v>0</v>
      </c>
      <c r="I224" s="73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27" customHeight="1">
      <c r="A225" s="26" t="s">
        <v>1</v>
      </c>
      <c r="B225" s="6" t="s">
        <v>66</v>
      </c>
      <c r="C225" s="27" t="s">
        <v>218</v>
      </c>
      <c r="D225" s="8" t="s">
        <v>146</v>
      </c>
      <c r="E225" s="27" t="s">
        <v>63</v>
      </c>
      <c r="F225" s="27" t="s">
        <v>219</v>
      </c>
      <c r="G225" s="27"/>
      <c r="H225" s="105">
        <f>G225*F225</f>
        <v>0</v>
      </c>
      <c r="I225" s="17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3.7" customHeight="1">
      <c r="A226" s="26" t="s">
        <v>1</v>
      </c>
      <c r="B226" s="6" t="s">
        <v>78</v>
      </c>
      <c r="C226" s="27" t="s">
        <v>103</v>
      </c>
      <c r="D226" s="8" t="s">
        <v>71</v>
      </c>
      <c r="E226" s="27" t="s">
        <v>70</v>
      </c>
      <c r="F226" s="27" t="s">
        <v>220</v>
      </c>
      <c r="G226" s="27"/>
      <c r="H226" s="105">
        <f>G226*F226</f>
        <v>0</v>
      </c>
      <c r="I226" s="17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3.7" customHeight="1">
      <c r="A227" s="26" t="s">
        <v>1</v>
      </c>
      <c r="B227" s="6" t="s">
        <v>78</v>
      </c>
      <c r="C227" s="27" t="s">
        <v>148</v>
      </c>
      <c r="D227" s="8" t="s">
        <v>149</v>
      </c>
      <c r="E227" s="27" t="s">
        <v>150</v>
      </c>
      <c r="F227" s="25">
        <v>20</v>
      </c>
      <c r="G227" s="27"/>
      <c r="H227" s="105">
        <f>G227*F227</f>
        <v>0</v>
      </c>
      <c r="I227" s="17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3.7" customHeight="1">
      <c r="A228" s="106"/>
      <c r="B228" s="106"/>
      <c r="C228" s="1"/>
      <c r="D228" s="2"/>
      <c r="E228" s="1"/>
      <c r="F228" s="1"/>
      <c r="G228" s="1"/>
      <c r="H228" s="1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3.7" customHeight="1">
      <c r="A229" s="83"/>
      <c r="B229" s="83"/>
      <c r="C229" s="3"/>
      <c r="D229" s="4"/>
      <c r="E229" s="3"/>
      <c r="F229" s="3"/>
      <c r="G229" s="3"/>
      <c r="H229" s="3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5" customHeight="1">
      <c r="A230" s="35"/>
      <c r="B230" s="35"/>
      <c r="C230" s="36" t="s">
        <v>21</v>
      </c>
      <c r="D230" s="37" t="s">
        <v>221</v>
      </c>
      <c r="E230" s="38" t="s">
        <v>53</v>
      </c>
      <c r="F230" s="39"/>
      <c r="G230" s="39"/>
      <c r="H230" s="40">
        <f>SUM(H231:H242)/F235</f>
        <v>0</v>
      </c>
      <c r="I230" s="73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53.45" customHeight="1">
      <c r="A231" s="26" t="s">
        <v>1</v>
      </c>
      <c r="B231" s="107" t="s">
        <v>5</v>
      </c>
      <c r="C231" s="27" t="s">
        <v>222</v>
      </c>
      <c r="D231" s="8" t="s">
        <v>223</v>
      </c>
      <c r="E231" s="27" t="s">
        <v>63</v>
      </c>
      <c r="F231" s="25">
        <f t="shared" ref="F231:F239" si="15">25*1.5*70</f>
        <v>2625</v>
      </c>
      <c r="G231" s="27"/>
      <c r="H231" s="25">
        <f t="shared" ref="H231:H242" si="16">G231*F231</f>
        <v>0</v>
      </c>
      <c r="I231" s="17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66.599999999999994" customHeight="1">
      <c r="A232" s="26" t="s">
        <v>1</v>
      </c>
      <c r="B232" s="6" t="s">
        <v>78</v>
      </c>
      <c r="C232" s="27" t="s">
        <v>224</v>
      </c>
      <c r="D232" s="8" t="s">
        <v>225</v>
      </c>
      <c r="E232" s="27" t="s">
        <v>63</v>
      </c>
      <c r="F232" s="25">
        <f t="shared" ref="F232:F240" si="17">20*70</f>
        <v>1400</v>
      </c>
      <c r="G232" s="27"/>
      <c r="H232" s="25">
        <f t="shared" si="16"/>
        <v>0</v>
      </c>
      <c r="I232" s="17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66.599999999999994" customHeight="1">
      <c r="A233" s="26" t="s">
        <v>1</v>
      </c>
      <c r="B233" s="107" t="s">
        <v>5</v>
      </c>
      <c r="C233" s="27" t="s">
        <v>226</v>
      </c>
      <c r="D233" s="8" t="s">
        <v>227</v>
      </c>
      <c r="E233" s="27" t="s">
        <v>63</v>
      </c>
      <c r="F233" s="25">
        <f t="shared" ref="F233:F241" si="18">15*70</f>
        <v>1050</v>
      </c>
      <c r="G233" s="27"/>
      <c r="H233" s="25">
        <f t="shared" si="16"/>
        <v>0</v>
      </c>
      <c r="I233" s="17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66.599999999999994" customHeight="1">
      <c r="A234" s="26" t="s">
        <v>1</v>
      </c>
      <c r="B234" s="6" t="s">
        <v>78</v>
      </c>
      <c r="C234" s="27" t="s">
        <v>228</v>
      </c>
      <c r="D234" s="8" t="s">
        <v>229</v>
      </c>
      <c r="E234" s="27" t="s">
        <v>63</v>
      </c>
      <c r="F234" s="25">
        <v>1000</v>
      </c>
      <c r="G234" s="27"/>
      <c r="H234" s="25">
        <f t="shared" si="16"/>
        <v>0</v>
      </c>
      <c r="I234" s="17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27" customHeight="1">
      <c r="A235" s="26" t="s">
        <v>11</v>
      </c>
      <c r="B235" s="107" t="s">
        <v>66</v>
      </c>
      <c r="C235" s="19"/>
      <c r="D235" s="22" t="s">
        <v>230</v>
      </c>
      <c r="E235" s="27" t="s">
        <v>206</v>
      </c>
      <c r="F235" s="25">
        <v>78</v>
      </c>
      <c r="G235" s="25"/>
      <c r="H235" s="25">
        <f t="shared" si="16"/>
        <v>0</v>
      </c>
      <c r="I235" s="17"/>
      <c r="J235" s="112" t="s">
        <v>231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3.7" customHeight="1">
      <c r="A236" s="108"/>
      <c r="B236" s="109"/>
      <c r="C236" s="19"/>
      <c r="D236" s="22" t="s">
        <v>232</v>
      </c>
      <c r="E236" s="27" t="s">
        <v>25</v>
      </c>
      <c r="F236" s="25">
        <f>78/6</f>
        <v>13</v>
      </c>
      <c r="G236" s="25"/>
      <c r="H236" s="25">
        <f t="shared" si="16"/>
        <v>0</v>
      </c>
      <c r="I236" s="17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3.7" customHeight="1">
      <c r="A237" s="26" t="s">
        <v>1</v>
      </c>
      <c r="B237" s="6" t="s">
        <v>78</v>
      </c>
      <c r="C237" s="27" t="s">
        <v>209</v>
      </c>
      <c r="D237" s="8" t="s">
        <v>210</v>
      </c>
      <c r="E237" s="27" t="s">
        <v>70</v>
      </c>
      <c r="F237" s="25">
        <f t="shared" ref="F237:F238" si="19">0.15*78</f>
        <v>11.7</v>
      </c>
      <c r="G237" s="27"/>
      <c r="H237" s="25">
        <f t="shared" si="16"/>
        <v>0</v>
      </c>
      <c r="I237" s="17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3.7" customHeight="1">
      <c r="A238" s="26" t="s">
        <v>1</v>
      </c>
      <c r="B238" s="6" t="s">
        <v>78</v>
      </c>
      <c r="C238" s="27" t="s">
        <v>103</v>
      </c>
      <c r="D238" s="8" t="s">
        <v>71</v>
      </c>
      <c r="E238" s="27" t="s">
        <v>70</v>
      </c>
      <c r="F238" s="25">
        <f t="shared" si="19"/>
        <v>11.7</v>
      </c>
      <c r="G238" s="27"/>
      <c r="H238" s="25">
        <f t="shared" si="16"/>
        <v>0</v>
      </c>
      <c r="I238" s="17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53.45" customHeight="1">
      <c r="A239" s="26" t="s">
        <v>1</v>
      </c>
      <c r="B239" s="6" t="s">
        <v>78</v>
      </c>
      <c r="C239" s="27" t="s">
        <v>233</v>
      </c>
      <c r="D239" s="8" t="s">
        <v>234</v>
      </c>
      <c r="E239" s="27" t="s">
        <v>63</v>
      </c>
      <c r="F239" s="25">
        <f t="shared" si="15"/>
        <v>2625</v>
      </c>
      <c r="G239" s="27"/>
      <c r="H239" s="25">
        <f t="shared" si="16"/>
        <v>0</v>
      </c>
      <c r="I239" s="17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66.599999999999994" customHeight="1">
      <c r="A240" s="26" t="s">
        <v>1</v>
      </c>
      <c r="B240" s="6" t="s">
        <v>78</v>
      </c>
      <c r="C240" s="27" t="s">
        <v>235</v>
      </c>
      <c r="D240" s="8" t="s">
        <v>236</v>
      </c>
      <c r="E240" s="27" t="s">
        <v>63</v>
      </c>
      <c r="F240" s="25">
        <f t="shared" si="17"/>
        <v>1400</v>
      </c>
      <c r="G240" s="27"/>
      <c r="H240" s="25">
        <f t="shared" si="16"/>
        <v>0</v>
      </c>
      <c r="I240" s="17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66.599999999999994" customHeight="1">
      <c r="A241" s="26" t="s">
        <v>1</v>
      </c>
      <c r="B241" s="6" t="s">
        <v>78</v>
      </c>
      <c r="C241" s="27" t="s">
        <v>237</v>
      </c>
      <c r="D241" s="8" t="s">
        <v>238</v>
      </c>
      <c r="E241" s="27" t="s">
        <v>63</v>
      </c>
      <c r="F241" s="25">
        <f t="shared" si="18"/>
        <v>1050</v>
      </c>
      <c r="G241" s="27"/>
      <c r="H241" s="25">
        <f t="shared" si="16"/>
        <v>0</v>
      </c>
      <c r="I241" s="17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66.599999999999994" customHeight="1">
      <c r="A242" s="26" t="s">
        <v>1</v>
      </c>
      <c r="B242" s="6" t="s">
        <v>78</v>
      </c>
      <c r="C242" s="27" t="s">
        <v>239</v>
      </c>
      <c r="D242" s="8" t="s">
        <v>240</v>
      </c>
      <c r="E242" s="27" t="s">
        <v>63</v>
      </c>
      <c r="F242" s="25">
        <v>1000</v>
      </c>
      <c r="G242" s="27"/>
      <c r="H242" s="25">
        <f t="shared" si="16"/>
        <v>0</v>
      </c>
      <c r="I242" s="17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3.7" customHeight="1">
      <c r="A243" s="106"/>
      <c r="B243" s="106"/>
      <c r="C243" s="1"/>
      <c r="D243" s="110" t="s">
        <v>241</v>
      </c>
      <c r="E243" s="1"/>
      <c r="F243" s="1"/>
      <c r="G243" s="1"/>
      <c r="H243" s="1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3.7" customHeight="1">
      <c r="A244" s="30"/>
      <c r="B244" s="30"/>
      <c r="C244" s="13"/>
      <c r="D244" s="111"/>
      <c r="E244" s="13"/>
      <c r="F244" s="13"/>
      <c r="G244" s="13"/>
      <c r="H244" s="13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3.7" customHeight="1">
      <c r="A245" s="83"/>
      <c r="B245" s="83"/>
      <c r="C245" s="3"/>
      <c r="D245" s="4"/>
      <c r="E245" s="3"/>
      <c r="F245" s="3"/>
      <c r="G245" s="3"/>
      <c r="H245" s="3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27" customHeight="1">
      <c r="A246" s="35"/>
      <c r="B246" s="35"/>
      <c r="C246" s="36" t="s">
        <v>22</v>
      </c>
      <c r="D246" s="37" t="s">
        <v>242</v>
      </c>
      <c r="E246" s="38" t="s">
        <v>3</v>
      </c>
      <c r="F246" s="39"/>
      <c r="G246" s="39"/>
      <c r="H246" s="40" t="e">
        <f>SUM(H247:H253)</f>
        <v>#VALUE!</v>
      </c>
      <c r="I246" s="73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3.7" customHeight="1">
      <c r="A247" s="26" t="s">
        <v>1</v>
      </c>
      <c r="B247" s="6" t="s">
        <v>66</v>
      </c>
      <c r="C247" s="27" t="s">
        <v>191</v>
      </c>
      <c r="D247" s="8" t="s">
        <v>192</v>
      </c>
      <c r="E247" s="27" t="s">
        <v>65</v>
      </c>
      <c r="F247" s="105">
        <f>48.7/0.9375*F249</f>
        <v>31.168000000000003</v>
      </c>
      <c r="G247" s="25"/>
      <c r="H247" s="105">
        <f t="shared" ref="H247:H253" si="20">G247*F247</f>
        <v>0</v>
      </c>
      <c r="I247" s="17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40.35" customHeight="1">
      <c r="A248" s="26" t="s">
        <v>1</v>
      </c>
      <c r="B248" s="6" t="s">
        <v>78</v>
      </c>
      <c r="C248" s="27" t="s">
        <v>193</v>
      </c>
      <c r="D248" s="8" t="s">
        <v>64</v>
      </c>
      <c r="E248" s="27" t="s">
        <v>65</v>
      </c>
      <c r="F248" s="105">
        <f>F247</f>
        <v>31.168000000000003</v>
      </c>
      <c r="G248" s="100"/>
      <c r="H248" s="105">
        <f t="shared" si="20"/>
        <v>0</v>
      </c>
      <c r="I248" s="17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27" customHeight="1">
      <c r="A249" s="26" t="s">
        <v>1</v>
      </c>
      <c r="B249" s="6" t="s">
        <v>78</v>
      </c>
      <c r="C249" s="25">
        <v>94971</v>
      </c>
      <c r="D249" s="8" t="s">
        <v>62</v>
      </c>
      <c r="E249" s="27" t="s">
        <v>63</v>
      </c>
      <c r="F249" s="25">
        <f>2*2*0.15</f>
        <v>0.6</v>
      </c>
      <c r="G249" s="25"/>
      <c r="H249" s="25">
        <f t="shared" si="20"/>
        <v>0</v>
      </c>
      <c r="I249" s="17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27" customHeight="1">
      <c r="A250" s="26" t="s">
        <v>1</v>
      </c>
      <c r="B250" s="6" t="s">
        <v>66</v>
      </c>
      <c r="C250" s="27" t="s">
        <v>195</v>
      </c>
      <c r="D250" s="8" t="s">
        <v>67</v>
      </c>
      <c r="E250" s="27" t="s">
        <v>53</v>
      </c>
      <c r="F250" s="25">
        <v>20</v>
      </c>
      <c r="G250" s="27"/>
      <c r="H250" s="25">
        <f t="shared" si="20"/>
        <v>0</v>
      </c>
      <c r="I250" s="17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3.7" customHeight="1">
      <c r="A251" s="26" t="s">
        <v>1</v>
      </c>
      <c r="B251" s="6" t="s">
        <v>66</v>
      </c>
      <c r="C251" s="27" t="s">
        <v>196</v>
      </c>
      <c r="D251" s="8" t="s">
        <v>68</v>
      </c>
      <c r="E251" s="27" t="s">
        <v>65</v>
      </c>
      <c r="F251" s="27" t="s">
        <v>197</v>
      </c>
      <c r="G251" s="27"/>
      <c r="H251" s="105" t="e">
        <f t="shared" si="20"/>
        <v>#VALUE!</v>
      </c>
      <c r="I251" s="17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3.7" customHeight="1">
      <c r="A252" s="26" t="s">
        <v>1</v>
      </c>
      <c r="B252" s="6" t="s">
        <v>78</v>
      </c>
      <c r="C252" s="27" t="s">
        <v>199</v>
      </c>
      <c r="D252" s="8" t="s">
        <v>69</v>
      </c>
      <c r="E252" s="27" t="s">
        <v>70</v>
      </c>
      <c r="F252" s="27" t="s">
        <v>200</v>
      </c>
      <c r="G252" s="27"/>
      <c r="H252" s="105" t="e">
        <f t="shared" si="20"/>
        <v>#VALUE!</v>
      </c>
      <c r="I252" s="17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3.7" customHeight="1">
      <c r="A253" s="26" t="s">
        <v>1</v>
      </c>
      <c r="B253" s="6" t="s">
        <v>78</v>
      </c>
      <c r="C253" s="27" t="s">
        <v>103</v>
      </c>
      <c r="D253" s="8" t="s">
        <v>71</v>
      </c>
      <c r="E253" s="27" t="s">
        <v>70</v>
      </c>
      <c r="F253" s="27" t="s">
        <v>202</v>
      </c>
      <c r="G253" s="27"/>
      <c r="H253" s="105" t="e">
        <f t="shared" si="20"/>
        <v>#VALUE!</v>
      </c>
      <c r="I253" s="17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27" customHeight="1">
      <c r="A254" s="35"/>
      <c r="B254" s="35"/>
      <c r="C254" s="36" t="s">
        <v>23</v>
      </c>
      <c r="D254" s="37" t="s">
        <v>243</v>
      </c>
      <c r="E254" s="38" t="s">
        <v>53</v>
      </c>
      <c r="F254" s="39"/>
      <c r="G254" s="39"/>
      <c r="H254" s="40">
        <f>H255+239+H268</f>
        <v>239</v>
      </c>
      <c r="I254" s="73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4.85" customHeight="1">
      <c r="A255" s="35"/>
      <c r="B255" s="35"/>
      <c r="C255" s="36" t="s">
        <v>244</v>
      </c>
      <c r="D255" s="37" t="s">
        <v>245</v>
      </c>
      <c r="E255" s="38" t="s">
        <v>53</v>
      </c>
      <c r="F255" s="39"/>
      <c r="G255" s="39"/>
      <c r="H255" s="40">
        <f>SUM(H256:H261)</f>
        <v>0</v>
      </c>
      <c r="I255" s="113"/>
      <c r="J255" s="114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27" customHeight="1">
      <c r="A256" s="26" t="s">
        <v>1</v>
      </c>
      <c r="B256" s="24" t="s">
        <v>66</v>
      </c>
      <c r="C256" s="25">
        <v>7761</v>
      </c>
      <c r="D256" s="22" t="s">
        <v>246</v>
      </c>
      <c r="E256" s="27" t="s">
        <v>206</v>
      </c>
      <c r="F256" s="25">
        <v>1</v>
      </c>
      <c r="G256" s="27"/>
      <c r="H256" s="23">
        <f t="shared" ref="H256:H261" si="21">G256*F256</f>
        <v>0</v>
      </c>
      <c r="I256" s="113"/>
      <c r="J256" s="114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27" customHeight="1">
      <c r="A257" s="26" t="s">
        <v>1</v>
      </c>
      <c r="B257" s="6" t="s">
        <v>78</v>
      </c>
      <c r="C257" s="27" t="s">
        <v>151</v>
      </c>
      <c r="D257" s="8" t="s">
        <v>152</v>
      </c>
      <c r="E257" s="27" t="s">
        <v>109</v>
      </c>
      <c r="F257" s="25">
        <v>0</v>
      </c>
      <c r="G257" s="27"/>
      <c r="H257" s="105">
        <f t="shared" si="21"/>
        <v>0</v>
      </c>
      <c r="I257" s="113"/>
      <c r="J257" s="114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27" customHeight="1">
      <c r="A258" s="26" t="s">
        <v>1</v>
      </c>
      <c r="B258" s="6" t="s">
        <v>78</v>
      </c>
      <c r="C258" s="27" t="s">
        <v>154</v>
      </c>
      <c r="D258" s="8" t="s">
        <v>155</v>
      </c>
      <c r="E258" s="27" t="s">
        <v>113</v>
      </c>
      <c r="F258" s="25">
        <v>0</v>
      </c>
      <c r="G258" s="27"/>
      <c r="H258" s="105">
        <f t="shared" si="21"/>
        <v>0</v>
      </c>
      <c r="I258" s="113"/>
      <c r="J258" s="114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3.7" customHeight="1">
      <c r="A259" s="26" t="s">
        <v>1</v>
      </c>
      <c r="B259" s="6" t="s">
        <v>78</v>
      </c>
      <c r="C259" s="27" t="s">
        <v>209</v>
      </c>
      <c r="D259" s="8" t="s">
        <v>210</v>
      </c>
      <c r="E259" s="27" t="s">
        <v>70</v>
      </c>
      <c r="F259" s="25">
        <v>0.4</v>
      </c>
      <c r="G259" s="27"/>
      <c r="H259" s="105">
        <f t="shared" si="21"/>
        <v>0</v>
      </c>
      <c r="I259" s="113"/>
      <c r="J259" s="114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3.7" customHeight="1">
      <c r="A260" s="26" t="s">
        <v>1</v>
      </c>
      <c r="B260" s="6" t="s">
        <v>78</v>
      </c>
      <c r="C260" s="27" t="s">
        <v>103</v>
      </c>
      <c r="D260" s="8" t="s">
        <v>71</v>
      </c>
      <c r="E260" s="27" t="s">
        <v>70</v>
      </c>
      <c r="F260" s="25">
        <v>1</v>
      </c>
      <c r="G260" s="27"/>
      <c r="H260" s="105">
        <f t="shared" si="21"/>
        <v>0</v>
      </c>
      <c r="I260" s="113"/>
      <c r="J260" s="114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27" customHeight="1">
      <c r="A261" s="26" t="s">
        <v>1</v>
      </c>
      <c r="B261" s="6" t="s">
        <v>78</v>
      </c>
      <c r="C261" s="27" t="s">
        <v>213</v>
      </c>
      <c r="D261" s="8" t="s">
        <v>214</v>
      </c>
      <c r="E261" s="27" t="s">
        <v>63</v>
      </c>
      <c r="F261" s="25">
        <v>0.02</v>
      </c>
      <c r="G261" s="27"/>
      <c r="H261" s="105">
        <f t="shared" si="21"/>
        <v>0</v>
      </c>
      <c r="I261" s="113"/>
      <c r="J261" s="114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3.7" customHeight="1">
      <c r="A262" s="97"/>
      <c r="B262" s="115"/>
      <c r="C262" s="19"/>
      <c r="D262" s="116"/>
      <c r="E262" s="19"/>
      <c r="F262" s="19"/>
      <c r="G262" s="19"/>
      <c r="H262" s="19"/>
      <c r="I262" s="121"/>
      <c r="J262" s="114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5" customHeight="1">
      <c r="A263" s="35"/>
      <c r="B263" s="35"/>
      <c r="C263" s="36" t="s">
        <v>247</v>
      </c>
      <c r="D263" s="37" t="s">
        <v>248</v>
      </c>
      <c r="E263" s="38" t="s">
        <v>249</v>
      </c>
      <c r="F263" s="39"/>
      <c r="G263" s="39"/>
      <c r="H263" s="40">
        <f>SUM(H264:H266)</f>
        <v>0</v>
      </c>
      <c r="I263" s="73"/>
      <c r="J263" s="114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40.35" customHeight="1">
      <c r="A264" s="26" t="s">
        <v>1</v>
      </c>
      <c r="B264" s="6" t="s">
        <v>66</v>
      </c>
      <c r="C264" s="25">
        <v>7155</v>
      </c>
      <c r="D264" s="22" t="s">
        <v>250</v>
      </c>
      <c r="E264" s="27" t="s">
        <v>249</v>
      </c>
      <c r="F264" s="25">
        <v>3.77</v>
      </c>
      <c r="G264" s="27"/>
      <c r="H264" s="105">
        <f>G264*F264</f>
        <v>0</v>
      </c>
      <c r="I264" s="113"/>
      <c r="J264" s="114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3.7" customHeight="1">
      <c r="A265" s="26" t="s">
        <v>1</v>
      </c>
      <c r="B265" s="6" t="s">
        <v>78</v>
      </c>
      <c r="C265" s="27" t="s">
        <v>251</v>
      </c>
      <c r="D265" s="8" t="s">
        <v>252</v>
      </c>
      <c r="E265" s="27" t="s">
        <v>70</v>
      </c>
      <c r="F265" s="25">
        <v>0.04</v>
      </c>
      <c r="G265" s="27"/>
      <c r="H265" s="105">
        <f>G265*F265</f>
        <v>0</v>
      </c>
      <c r="I265" s="113"/>
      <c r="J265" s="114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3.7" customHeight="1">
      <c r="A266" s="26" t="s">
        <v>1</v>
      </c>
      <c r="B266" s="6" t="s">
        <v>78</v>
      </c>
      <c r="C266" s="27" t="s">
        <v>253</v>
      </c>
      <c r="D266" s="8" t="s">
        <v>254</v>
      </c>
      <c r="E266" s="27" t="s">
        <v>70</v>
      </c>
      <c r="F266" s="25">
        <v>0.24</v>
      </c>
      <c r="G266" s="27"/>
      <c r="H266" s="105">
        <f>G266*F266</f>
        <v>0</v>
      </c>
      <c r="I266" s="113"/>
      <c r="J266" s="114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3.7" customHeight="1">
      <c r="A267" s="45"/>
      <c r="B267" s="45"/>
      <c r="C267" s="21"/>
      <c r="D267" s="117"/>
      <c r="E267" s="21"/>
      <c r="F267" s="21"/>
      <c r="G267" s="21"/>
      <c r="H267" s="21"/>
      <c r="I267" s="114"/>
      <c r="J267" s="114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5" customHeight="1">
      <c r="A268" s="35"/>
      <c r="B268" s="35"/>
      <c r="C268" s="36" t="s">
        <v>255</v>
      </c>
      <c r="D268" s="37" t="s">
        <v>256</v>
      </c>
      <c r="E268" s="38" t="s">
        <v>63</v>
      </c>
      <c r="F268" s="39"/>
      <c r="G268" s="39"/>
      <c r="H268" s="40">
        <f>SUM(H269:H271)</f>
        <v>0</v>
      </c>
      <c r="I268" s="73"/>
      <c r="J268" s="114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27" customHeight="1">
      <c r="A269" s="26" t="s">
        <v>1</v>
      </c>
      <c r="B269" s="6" t="s">
        <v>66</v>
      </c>
      <c r="C269" s="25">
        <v>4730</v>
      </c>
      <c r="D269" s="22" t="s">
        <v>257</v>
      </c>
      <c r="E269" s="27" t="s">
        <v>147</v>
      </c>
      <c r="F269" s="25">
        <f>0.95*1</f>
        <v>0.95</v>
      </c>
      <c r="G269" s="25"/>
      <c r="H269" s="105">
        <f>G269*F269</f>
        <v>0</v>
      </c>
      <c r="I269" s="113"/>
      <c r="J269" s="114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3.7" customHeight="1">
      <c r="A270" s="26" t="s">
        <v>1</v>
      </c>
      <c r="B270" s="6" t="s">
        <v>78</v>
      </c>
      <c r="C270" s="27" t="s">
        <v>103</v>
      </c>
      <c r="D270" s="8" t="s">
        <v>71</v>
      </c>
      <c r="E270" s="27" t="s">
        <v>70</v>
      </c>
      <c r="F270" s="25">
        <v>1</v>
      </c>
      <c r="G270" s="27"/>
      <c r="H270" s="105">
        <f>G270*F270</f>
        <v>0</v>
      </c>
      <c r="I270" s="17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3.7" customHeight="1">
      <c r="A271" s="26" t="s">
        <v>1</v>
      </c>
      <c r="B271" s="6" t="s">
        <v>78</v>
      </c>
      <c r="C271" s="27" t="s">
        <v>148</v>
      </c>
      <c r="D271" s="8" t="s">
        <v>149</v>
      </c>
      <c r="E271" s="27" t="s">
        <v>150</v>
      </c>
      <c r="F271" s="25">
        <v>20</v>
      </c>
      <c r="G271" s="27"/>
      <c r="H271" s="105">
        <f>G271*F271</f>
        <v>0</v>
      </c>
      <c r="I271" s="17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3.7" customHeight="1">
      <c r="A272" s="97"/>
      <c r="B272" s="115"/>
      <c r="C272" s="19"/>
      <c r="D272" s="95"/>
      <c r="E272" s="19"/>
      <c r="F272" s="19"/>
      <c r="G272" s="19"/>
      <c r="H272" s="105"/>
      <c r="I272" s="17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5" customHeight="1">
      <c r="A273" s="35"/>
      <c r="B273" s="35"/>
      <c r="C273" s="36" t="s">
        <v>258</v>
      </c>
      <c r="D273" s="37" t="s">
        <v>259</v>
      </c>
      <c r="E273" s="38" t="s">
        <v>63</v>
      </c>
      <c r="F273" s="39"/>
      <c r="G273" s="39"/>
      <c r="H273" s="40">
        <f>SUM(H274:H275)</f>
        <v>0</v>
      </c>
      <c r="I273" s="73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27" customHeight="1">
      <c r="A274" s="26" t="s">
        <v>1</v>
      </c>
      <c r="B274" s="6" t="s">
        <v>66</v>
      </c>
      <c r="C274" s="25">
        <v>4730</v>
      </c>
      <c r="D274" s="22" t="s">
        <v>257</v>
      </c>
      <c r="E274" s="27" t="s">
        <v>147</v>
      </c>
      <c r="F274" s="25">
        <v>1</v>
      </c>
      <c r="G274" s="25"/>
      <c r="H274" s="105">
        <f>G274*F274</f>
        <v>0</v>
      </c>
      <c r="I274" s="17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3.7" customHeight="1">
      <c r="A275" s="26" t="s">
        <v>1</v>
      </c>
      <c r="B275" s="6" t="s">
        <v>78</v>
      </c>
      <c r="C275" s="27" t="s">
        <v>148</v>
      </c>
      <c r="D275" s="8" t="s">
        <v>149</v>
      </c>
      <c r="E275" s="27" t="s">
        <v>150</v>
      </c>
      <c r="F275" s="25">
        <v>20</v>
      </c>
      <c r="G275" s="27"/>
      <c r="H275" s="105">
        <f>G275*F275</f>
        <v>0</v>
      </c>
      <c r="I275" s="17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3.7" customHeight="1">
      <c r="A276" s="45"/>
      <c r="B276" s="45"/>
      <c r="C276" s="21"/>
      <c r="D276" s="117"/>
      <c r="E276" s="21"/>
      <c r="F276" s="21"/>
      <c r="G276" s="21"/>
      <c r="H276" s="21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5" customHeight="1">
      <c r="A277" s="35"/>
      <c r="B277" s="35"/>
      <c r="C277" s="36" t="s">
        <v>24</v>
      </c>
      <c r="D277" s="37" t="s">
        <v>260</v>
      </c>
      <c r="E277" s="38" t="s">
        <v>3</v>
      </c>
      <c r="F277" s="39"/>
      <c r="G277" s="39"/>
      <c r="H277" s="40">
        <f>SUM(H278:H280)</f>
        <v>0</v>
      </c>
      <c r="I277" s="73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27" customHeight="1">
      <c r="A278" s="26" t="s">
        <v>1</v>
      </c>
      <c r="B278" s="6" t="s">
        <v>78</v>
      </c>
      <c r="C278" s="25">
        <v>93358</v>
      </c>
      <c r="D278" s="8" t="s">
        <v>261</v>
      </c>
      <c r="E278" s="27" t="s">
        <v>63</v>
      </c>
      <c r="F278" s="25">
        <v>2.5</v>
      </c>
      <c r="G278" s="27"/>
      <c r="H278" s="105">
        <f>G278*F278</f>
        <v>0</v>
      </c>
      <c r="I278" s="17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27" customHeight="1">
      <c r="A279" s="26" t="s">
        <v>1</v>
      </c>
      <c r="B279" s="6" t="s">
        <v>78</v>
      </c>
      <c r="C279" s="25">
        <v>93382</v>
      </c>
      <c r="D279" s="8" t="s">
        <v>10</v>
      </c>
      <c r="E279" s="27" t="s">
        <v>63</v>
      </c>
      <c r="F279" s="25">
        <v>1.75</v>
      </c>
      <c r="G279" s="27"/>
      <c r="H279" s="105">
        <f>G279*F279</f>
        <v>0</v>
      </c>
      <c r="I279" s="17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40.35" customHeight="1">
      <c r="A280" s="26" t="s">
        <v>1</v>
      </c>
      <c r="B280" s="6" t="s">
        <v>78</v>
      </c>
      <c r="C280" s="25">
        <v>98415</v>
      </c>
      <c r="D280" s="8" t="s">
        <v>262</v>
      </c>
      <c r="E280" s="27" t="s">
        <v>3</v>
      </c>
      <c r="F280" s="25">
        <v>1</v>
      </c>
      <c r="G280" s="27"/>
      <c r="H280" s="105">
        <f>G280*F280</f>
        <v>0</v>
      </c>
      <c r="I280" s="17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3.7" customHeight="1">
      <c r="A281" s="97"/>
      <c r="B281" s="7"/>
      <c r="C281" s="7"/>
      <c r="D281" s="95"/>
      <c r="E281" s="7"/>
      <c r="F281" s="98"/>
      <c r="G281" s="98"/>
      <c r="H281" s="41"/>
      <c r="I281" s="17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5" customHeight="1">
      <c r="A282" s="35"/>
      <c r="B282" s="35"/>
      <c r="C282" s="36" t="s">
        <v>26</v>
      </c>
      <c r="D282" s="37" t="s">
        <v>263</v>
      </c>
      <c r="E282" s="38" t="s">
        <v>3</v>
      </c>
      <c r="F282" s="39"/>
      <c r="G282" s="39"/>
      <c r="H282" s="40">
        <f>SUM(H283:H291)</f>
        <v>0</v>
      </c>
      <c r="I282" s="73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27" customHeight="1">
      <c r="A283" s="26" t="s">
        <v>1</v>
      </c>
      <c r="B283" s="6" t="s">
        <v>78</v>
      </c>
      <c r="C283" s="25">
        <v>93358</v>
      </c>
      <c r="D283" s="8" t="s">
        <v>261</v>
      </c>
      <c r="E283" s="27" t="s">
        <v>63</v>
      </c>
      <c r="F283" s="25">
        <v>2.4</v>
      </c>
      <c r="G283" s="27"/>
      <c r="H283" s="105">
        <f t="shared" ref="H283:H291" si="22">G283*F283</f>
        <v>0</v>
      </c>
      <c r="I283" s="17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27" customHeight="1">
      <c r="A284" s="26" t="s">
        <v>1</v>
      </c>
      <c r="B284" s="6" t="s">
        <v>78</v>
      </c>
      <c r="C284" s="25">
        <v>93382</v>
      </c>
      <c r="D284" s="8" t="s">
        <v>10</v>
      </c>
      <c r="E284" s="27" t="s">
        <v>63</v>
      </c>
      <c r="F284" s="25">
        <v>1.5</v>
      </c>
      <c r="G284" s="27"/>
      <c r="H284" s="105">
        <f t="shared" si="22"/>
        <v>0</v>
      </c>
      <c r="I284" s="17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27" customHeight="1">
      <c r="A285" s="26" t="s">
        <v>1</v>
      </c>
      <c r="B285" s="6" t="s">
        <v>78</v>
      </c>
      <c r="C285" s="27" t="s">
        <v>133</v>
      </c>
      <c r="D285" s="8" t="s">
        <v>134</v>
      </c>
      <c r="E285" s="27" t="s">
        <v>63</v>
      </c>
      <c r="F285" s="25">
        <v>0.3</v>
      </c>
      <c r="G285" s="25"/>
      <c r="H285" s="105">
        <f t="shared" si="22"/>
        <v>0</v>
      </c>
      <c r="I285" s="17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3.7" customHeight="1">
      <c r="A286" s="26" t="s">
        <v>1</v>
      </c>
      <c r="B286" s="6" t="s">
        <v>78</v>
      </c>
      <c r="C286" s="27" t="s">
        <v>264</v>
      </c>
      <c r="D286" s="8" t="s">
        <v>265</v>
      </c>
      <c r="E286" s="27" t="s">
        <v>63</v>
      </c>
      <c r="F286" s="25">
        <v>0.3</v>
      </c>
      <c r="G286" s="27"/>
      <c r="H286" s="105">
        <f t="shared" si="22"/>
        <v>0</v>
      </c>
      <c r="I286" s="17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40.35" customHeight="1">
      <c r="A287" s="26" t="s">
        <v>1</v>
      </c>
      <c r="B287" s="6" t="s">
        <v>78</v>
      </c>
      <c r="C287" s="25">
        <v>72131</v>
      </c>
      <c r="D287" s="8" t="s">
        <v>266</v>
      </c>
      <c r="E287" s="27" t="s">
        <v>4</v>
      </c>
      <c r="F287" s="25">
        <v>3.6</v>
      </c>
      <c r="G287" s="27"/>
      <c r="H287" s="105">
        <f t="shared" si="22"/>
        <v>0</v>
      </c>
      <c r="I287" s="17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40.35" customHeight="1">
      <c r="A288" s="26" t="s">
        <v>1</v>
      </c>
      <c r="B288" s="6" t="s">
        <v>78</v>
      </c>
      <c r="C288" s="25">
        <v>72132</v>
      </c>
      <c r="D288" s="8" t="s">
        <v>267</v>
      </c>
      <c r="E288" s="27" t="s">
        <v>4</v>
      </c>
      <c r="F288" s="25">
        <v>0.4</v>
      </c>
      <c r="G288" s="27"/>
      <c r="H288" s="105">
        <f t="shared" si="22"/>
        <v>0</v>
      </c>
      <c r="I288" s="17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40.35" customHeight="1">
      <c r="A289" s="26" t="s">
        <v>1</v>
      </c>
      <c r="B289" s="6" t="s">
        <v>78</v>
      </c>
      <c r="C289" s="27" t="s">
        <v>268</v>
      </c>
      <c r="D289" s="8" t="s">
        <v>269</v>
      </c>
      <c r="E289" s="27" t="s">
        <v>63</v>
      </c>
      <c r="F289" s="25">
        <v>0.2</v>
      </c>
      <c r="G289" s="25"/>
      <c r="H289" s="105">
        <f t="shared" si="22"/>
        <v>0</v>
      </c>
      <c r="I289" s="17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3.7" customHeight="1">
      <c r="A290" s="26" t="s">
        <v>1</v>
      </c>
      <c r="B290" s="6" t="s">
        <v>78</v>
      </c>
      <c r="C290" s="27" t="s">
        <v>101</v>
      </c>
      <c r="D290" s="8" t="s">
        <v>80</v>
      </c>
      <c r="E290" s="27" t="s">
        <v>70</v>
      </c>
      <c r="F290" s="25">
        <v>3</v>
      </c>
      <c r="G290" s="27"/>
      <c r="H290" s="105">
        <f t="shared" si="22"/>
        <v>0</v>
      </c>
      <c r="I290" s="17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3.7" customHeight="1">
      <c r="A291" s="26" t="s">
        <v>1</v>
      </c>
      <c r="B291" s="6" t="s">
        <v>78</v>
      </c>
      <c r="C291" s="27" t="s">
        <v>103</v>
      </c>
      <c r="D291" s="8" t="s">
        <v>71</v>
      </c>
      <c r="E291" s="27" t="s">
        <v>70</v>
      </c>
      <c r="F291" s="25">
        <v>3</v>
      </c>
      <c r="G291" s="27"/>
      <c r="H291" s="105">
        <f t="shared" si="22"/>
        <v>0</v>
      </c>
      <c r="I291" s="17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3.7" customHeight="1">
      <c r="A292" s="65"/>
      <c r="B292" s="118"/>
      <c r="C292" s="21"/>
      <c r="D292" s="46"/>
      <c r="E292" s="21"/>
      <c r="F292" s="21"/>
      <c r="G292" s="21"/>
      <c r="H292" s="119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5" customHeight="1">
      <c r="A293" s="35"/>
      <c r="B293" s="35"/>
      <c r="C293" s="36" t="s">
        <v>27</v>
      </c>
      <c r="D293" s="37" t="s">
        <v>270</v>
      </c>
      <c r="E293" s="38" t="s">
        <v>53</v>
      </c>
      <c r="F293" s="39"/>
      <c r="G293" s="39"/>
      <c r="H293" s="40">
        <f>SUM(H294:H299)/F295</f>
        <v>0</v>
      </c>
      <c r="I293" s="73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27" customHeight="1">
      <c r="A294" s="26" t="s">
        <v>1</v>
      </c>
      <c r="B294" s="6" t="s">
        <v>78</v>
      </c>
      <c r="C294" s="25">
        <v>93358</v>
      </c>
      <c r="D294" s="8" t="s">
        <v>261</v>
      </c>
      <c r="E294" s="27" t="s">
        <v>63</v>
      </c>
      <c r="F294" s="25">
        <v>24</v>
      </c>
      <c r="G294" s="27"/>
      <c r="H294" s="105">
        <f t="shared" ref="H294:H299" si="23">G294*F294</f>
        <v>0</v>
      </c>
      <c r="I294" s="17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27" customHeight="1">
      <c r="A295" s="26" t="s">
        <v>11</v>
      </c>
      <c r="B295" s="107" t="s">
        <v>66</v>
      </c>
      <c r="C295" s="19"/>
      <c r="D295" s="22" t="s">
        <v>230</v>
      </c>
      <c r="E295" s="27" t="s">
        <v>206</v>
      </c>
      <c r="F295" s="25">
        <v>40</v>
      </c>
      <c r="G295" s="25"/>
      <c r="H295" s="25">
        <f t="shared" si="23"/>
        <v>0</v>
      </c>
      <c r="I295" s="17"/>
      <c r="J295" s="112" t="s">
        <v>231</v>
      </c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3.7" customHeight="1">
      <c r="A296" s="108"/>
      <c r="B296" s="109"/>
      <c r="C296" s="19"/>
      <c r="D296" s="22" t="s">
        <v>232</v>
      </c>
      <c r="E296" s="27" t="s">
        <v>25</v>
      </c>
      <c r="F296" s="25">
        <v>4</v>
      </c>
      <c r="G296" s="25"/>
      <c r="H296" s="25">
        <f t="shared" si="23"/>
        <v>0</v>
      </c>
      <c r="I296" s="17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3.7" customHeight="1">
      <c r="A297" s="26" t="s">
        <v>1</v>
      </c>
      <c r="B297" s="6" t="s">
        <v>78</v>
      </c>
      <c r="C297" s="27" t="s">
        <v>209</v>
      </c>
      <c r="D297" s="8" t="s">
        <v>210</v>
      </c>
      <c r="E297" s="27" t="s">
        <v>70</v>
      </c>
      <c r="F297" s="25">
        <v>5</v>
      </c>
      <c r="G297" s="27"/>
      <c r="H297" s="25">
        <f t="shared" si="23"/>
        <v>0</v>
      </c>
      <c r="I297" s="17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3.7" customHeight="1">
      <c r="A298" s="26" t="s">
        <v>1</v>
      </c>
      <c r="B298" s="6" t="s">
        <v>78</v>
      </c>
      <c r="C298" s="27" t="s">
        <v>103</v>
      </c>
      <c r="D298" s="8" t="s">
        <v>71</v>
      </c>
      <c r="E298" s="27" t="s">
        <v>70</v>
      </c>
      <c r="F298" s="25">
        <v>5</v>
      </c>
      <c r="G298" s="27"/>
      <c r="H298" s="25">
        <f t="shared" si="23"/>
        <v>0</v>
      </c>
      <c r="I298" s="17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27" customHeight="1">
      <c r="A299" s="26" t="s">
        <v>1</v>
      </c>
      <c r="B299" s="107" t="s">
        <v>5</v>
      </c>
      <c r="C299" s="25">
        <v>93382</v>
      </c>
      <c r="D299" s="8" t="s">
        <v>10</v>
      </c>
      <c r="E299" s="27" t="s">
        <v>63</v>
      </c>
      <c r="F299" s="25">
        <f>F294</f>
        <v>24</v>
      </c>
      <c r="G299" s="27"/>
      <c r="H299" s="105">
        <f t="shared" si="23"/>
        <v>0</v>
      </c>
      <c r="I299" s="17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3.7" customHeight="1">
      <c r="A300" s="45"/>
      <c r="B300" s="45"/>
      <c r="C300" s="21"/>
      <c r="D300" s="117"/>
      <c r="E300" s="21"/>
      <c r="F300" s="21"/>
      <c r="G300" s="21"/>
      <c r="H300" s="21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5" customHeight="1">
      <c r="A301" s="35"/>
      <c r="B301" s="35"/>
      <c r="C301" s="36" t="s">
        <v>28</v>
      </c>
      <c r="D301" s="37" t="s">
        <v>271</v>
      </c>
      <c r="E301" s="38" t="s">
        <v>272</v>
      </c>
      <c r="F301" s="39"/>
      <c r="G301" s="39"/>
      <c r="H301" s="40">
        <f>SUM(H302:H313)</f>
        <v>0</v>
      </c>
      <c r="I301" s="73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3.7" customHeight="1">
      <c r="A302" s="26" t="s">
        <v>1</v>
      </c>
      <c r="B302" s="6" t="s">
        <v>66</v>
      </c>
      <c r="C302" s="27" t="s">
        <v>273</v>
      </c>
      <c r="D302" s="8" t="s">
        <v>274</v>
      </c>
      <c r="E302" s="27" t="s">
        <v>53</v>
      </c>
      <c r="F302" s="25">
        <v>16</v>
      </c>
      <c r="G302" s="27"/>
      <c r="H302" s="25">
        <f t="shared" ref="H302:H313" si="24">G302*F302</f>
        <v>0</v>
      </c>
      <c r="I302" s="17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27" customHeight="1">
      <c r="A303" s="26" t="s">
        <v>1</v>
      </c>
      <c r="B303" s="6" t="s">
        <v>66</v>
      </c>
      <c r="C303" s="25">
        <v>1954</v>
      </c>
      <c r="D303" s="22" t="s">
        <v>275</v>
      </c>
      <c r="E303" s="27" t="s">
        <v>145</v>
      </c>
      <c r="F303" s="25">
        <v>4</v>
      </c>
      <c r="G303" s="27"/>
      <c r="H303" s="25">
        <f t="shared" si="24"/>
        <v>0</v>
      </c>
      <c r="I303" s="17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27" customHeight="1">
      <c r="A304" s="26" t="s">
        <v>1</v>
      </c>
      <c r="B304" s="6" t="s">
        <v>66</v>
      </c>
      <c r="C304" s="25">
        <v>11378</v>
      </c>
      <c r="D304" s="22" t="s">
        <v>276</v>
      </c>
      <c r="E304" s="27" t="s">
        <v>145</v>
      </c>
      <c r="F304" s="25">
        <v>2</v>
      </c>
      <c r="G304" s="27"/>
      <c r="H304" s="25">
        <f t="shared" si="24"/>
        <v>0</v>
      </c>
      <c r="I304" s="17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27" customHeight="1">
      <c r="A305" s="26" t="s">
        <v>1</v>
      </c>
      <c r="B305" s="6" t="s">
        <v>66</v>
      </c>
      <c r="C305" s="25">
        <v>20068</v>
      </c>
      <c r="D305" s="22" t="s">
        <v>277</v>
      </c>
      <c r="E305" s="27" t="s">
        <v>206</v>
      </c>
      <c r="F305" s="25">
        <v>24</v>
      </c>
      <c r="G305" s="27"/>
      <c r="H305" s="25">
        <f t="shared" si="24"/>
        <v>0</v>
      </c>
      <c r="I305" s="17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3.7" customHeight="1">
      <c r="A306" s="26" t="s">
        <v>1</v>
      </c>
      <c r="B306" s="6" t="s">
        <v>66</v>
      </c>
      <c r="C306" s="25">
        <v>3526</v>
      </c>
      <c r="D306" s="22" t="s">
        <v>278</v>
      </c>
      <c r="E306" s="27" t="s">
        <v>145</v>
      </c>
      <c r="F306" s="25">
        <v>10</v>
      </c>
      <c r="G306" s="27"/>
      <c r="H306" s="25">
        <f t="shared" si="24"/>
        <v>0</v>
      </c>
      <c r="I306" s="17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3.7" customHeight="1">
      <c r="A307" s="26" t="s">
        <v>1</v>
      </c>
      <c r="B307" s="6" t="s">
        <v>66</v>
      </c>
      <c r="C307" s="25">
        <v>7142</v>
      </c>
      <c r="D307" s="22" t="s">
        <v>279</v>
      </c>
      <c r="E307" s="27" t="s">
        <v>145</v>
      </c>
      <c r="F307" s="25">
        <v>1</v>
      </c>
      <c r="G307" s="27"/>
      <c r="H307" s="25">
        <f t="shared" si="24"/>
        <v>0</v>
      </c>
      <c r="I307" s="17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3.7" customHeight="1">
      <c r="A308" s="26" t="s">
        <v>1</v>
      </c>
      <c r="B308" s="6" t="s">
        <v>66</v>
      </c>
      <c r="C308" s="25">
        <v>12909</v>
      </c>
      <c r="D308" s="22" t="s">
        <v>280</v>
      </c>
      <c r="E308" s="27" t="s">
        <v>145</v>
      </c>
      <c r="F308" s="25">
        <v>3</v>
      </c>
      <c r="G308" s="27"/>
      <c r="H308" s="25">
        <f t="shared" si="24"/>
        <v>0</v>
      </c>
      <c r="I308" s="17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3.7" customHeight="1">
      <c r="A309" s="26" t="s">
        <v>1</v>
      </c>
      <c r="B309" s="6" t="s">
        <v>66</v>
      </c>
      <c r="C309" s="27" t="s">
        <v>281</v>
      </c>
      <c r="D309" s="8" t="s">
        <v>282</v>
      </c>
      <c r="E309" s="27" t="s">
        <v>3</v>
      </c>
      <c r="F309" s="25">
        <v>1</v>
      </c>
      <c r="G309" s="27"/>
      <c r="H309" s="25">
        <f t="shared" si="24"/>
        <v>0</v>
      </c>
      <c r="I309" s="17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3.7" customHeight="1">
      <c r="A310" s="26" t="s">
        <v>1</v>
      </c>
      <c r="B310" s="6" t="s">
        <v>66</v>
      </c>
      <c r="C310" s="27" t="s">
        <v>283</v>
      </c>
      <c r="D310" s="8" t="s">
        <v>284</v>
      </c>
      <c r="E310" s="27" t="s">
        <v>3</v>
      </c>
      <c r="F310" s="25">
        <v>1</v>
      </c>
      <c r="G310" s="27"/>
      <c r="H310" s="25">
        <f t="shared" si="24"/>
        <v>0</v>
      </c>
      <c r="I310" s="17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3.7" customHeight="1">
      <c r="A311" s="26" t="s">
        <v>1</v>
      </c>
      <c r="B311" s="6" t="s">
        <v>66</v>
      </c>
      <c r="C311" s="27" t="s">
        <v>285</v>
      </c>
      <c r="D311" s="8" t="s">
        <v>286</v>
      </c>
      <c r="E311" s="27" t="s">
        <v>3</v>
      </c>
      <c r="F311" s="25">
        <v>5</v>
      </c>
      <c r="G311" s="27"/>
      <c r="H311" s="25">
        <f t="shared" si="24"/>
        <v>0</v>
      </c>
      <c r="I311" s="17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27" customHeight="1">
      <c r="A312" s="26" t="s">
        <v>1</v>
      </c>
      <c r="B312" s="6" t="s">
        <v>78</v>
      </c>
      <c r="C312" s="27" t="s">
        <v>287</v>
      </c>
      <c r="D312" s="8" t="s">
        <v>288</v>
      </c>
      <c r="E312" s="27" t="s">
        <v>70</v>
      </c>
      <c r="F312" s="25">
        <v>6</v>
      </c>
      <c r="G312" s="27"/>
      <c r="H312" s="25">
        <f t="shared" si="24"/>
        <v>0</v>
      </c>
      <c r="I312" s="17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27" customHeight="1">
      <c r="A313" s="26" t="s">
        <v>1</v>
      </c>
      <c r="B313" s="6" t="s">
        <v>78</v>
      </c>
      <c r="C313" s="27" t="s">
        <v>289</v>
      </c>
      <c r="D313" s="8" t="s">
        <v>290</v>
      </c>
      <c r="E313" s="27" t="s">
        <v>70</v>
      </c>
      <c r="F313" s="25">
        <v>6</v>
      </c>
      <c r="G313" s="27"/>
      <c r="H313" s="25">
        <f t="shared" si="24"/>
        <v>0</v>
      </c>
      <c r="I313" s="17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3.7" customHeight="1">
      <c r="A314" s="45"/>
      <c r="B314" s="45"/>
      <c r="C314" s="21"/>
      <c r="D314" s="117"/>
      <c r="E314" s="21"/>
      <c r="F314" s="21"/>
      <c r="G314" s="21"/>
      <c r="H314" s="21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5" customHeight="1">
      <c r="A315" s="35"/>
      <c r="B315" s="35"/>
      <c r="C315" s="36" t="s">
        <v>29</v>
      </c>
      <c r="D315" s="37" t="s">
        <v>291</v>
      </c>
      <c r="E315" s="38" t="s">
        <v>53</v>
      </c>
      <c r="F315" s="39"/>
      <c r="G315" s="39"/>
      <c r="H315" s="40">
        <f>SUM(H316:H320)</f>
        <v>0</v>
      </c>
      <c r="I315" s="73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53.45" customHeight="1">
      <c r="A316" s="26" t="s">
        <v>1</v>
      </c>
      <c r="B316" s="6" t="s">
        <v>78</v>
      </c>
      <c r="C316" s="27" t="s">
        <v>222</v>
      </c>
      <c r="D316" s="8" t="s">
        <v>223</v>
      </c>
      <c r="E316" s="27" t="s">
        <v>63</v>
      </c>
      <c r="F316" s="25">
        <f t="shared" ref="F316:F375" si="25">0.6*1*1</f>
        <v>0.6</v>
      </c>
      <c r="G316" s="27"/>
      <c r="H316" s="25">
        <f>G316*F316</f>
        <v>0</v>
      </c>
      <c r="I316" s="17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27" customHeight="1">
      <c r="A317" s="26" t="s">
        <v>11</v>
      </c>
      <c r="B317" s="6" t="s">
        <v>66</v>
      </c>
      <c r="C317" s="19"/>
      <c r="D317" s="22" t="s">
        <v>230</v>
      </c>
      <c r="E317" s="27" t="s">
        <v>206</v>
      </c>
      <c r="F317" s="25">
        <v>1</v>
      </c>
      <c r="G317" s="25"/>
      <c r="H317" s="25">
        <f>G317*F317</f>
        <v>0</v>
      </c>
      <c r="I317" s="17"/>
      <c r="J317" s="112" t="s">
        <v>231</v>
      </c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3.7" customHeight="1">
      <c r="A318" s="108"/>
      <c r="B318" s="109"/>
      <c r="C318" s="19"/>
      <c r="D318" s="22" t="s">
        <v>232</v>
      </c>
      <c r="E318" s="27" t="s">
        <v>25</v>
      </c>
      <c r="F318" s="120">
        <v>1</v>
      </c>
      <c r="G318" s="25"/>
      <c r="H318" s="120">
        <f>G318*F318</f>
        <v>0</v>
      </c>
      <c r="I318" s="17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3.7" customHeight="1">
      <c r="A319" s="26" t="s">
        <v>1</v>
      </c>
      <c r="B319" s="6" t="s">
        <v>78</v>
      </c>
      <c r="C319" s="27" t="s">
        <v>209</v>
      </c>
      <c r="D319" s="8" t="s">
        <v>210</v>
      </c>
      <c r="E319" s="27" t="s">
        <v>70</v>
      </c>
      <c r="F319" s="25">
        <v>0.03</v>
      </c>
      <c r="G319" s="27"/>
      <c r="H319" s="25">
        <f>G319*F319</f>
        <v>0</v>
      </c>
      <c r="I319" s="17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3.7" customHeight="1">
      <c r="A320" s="26" t="s">
        <v>1</v>
      </c>
      <c r="B320" s="6" t="s">
        <v>78</v>
      </c>
      <c r="C320" s="27" t="s">
        <v>103</v>
      </c>
      <c r="D320" s="8" t="s">
        <v>71</v>
      </c>
      <c r="E320" s="27" t="s">
        <v>70</v>
      </c>
      <c r="F320" s="25">
        <v>0.03</v>
      </c>
      <c r="G320" s="27"/>
      <c r="H320" s="25">
        <f>G320*F320</f>
        <v>0</v>
      </c>
      <c r="I320" s="17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3.7" customHeight="1">
      <c r="A321" s="45"/>
      <c r="B321" s="45"/>
      <c r="C321" s="21"/>
      <c r="D321" s="122"/>
      <c r="E321" s="21"/>
      <c r="F321" s="21"/>
      <c r="G321" s="21"/>
      <c r="H321" s="21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29.1" customHeight="1">
      <c r="A322" s="35"/>
      <c r="B322" s="35"/>
      <c r="C322" s="36" t="s">
        <v>30</v>
      </c>
      <c r="D322" s="123" t="s">
        <v>292</v>
      </c>
      <c r="E322" s="38" t="s">
        <v>3</v>
      </c>
      <c r="F322" s="39"/>
      <c r="G322" s="39"/>
      <c r="H322" s="40">
        <f>SUM(H323:H325)</f>
        <v>0</v>
      </c>
      <c r="I322" s="73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27" customHeight="1">
      <c r="A323" s="26" t="s">
        <v>1</v>
      </c>
      <c r="B323" s="6" t="s">
        <v>78</v>
      </c>
      <c r="C323" s="25">
        <v>93358</v>
      </c>
      <c r="D323" s="8" t="s">
        <v>261</v>
      </c>
      <c r="E323" s="27" t="s">
        <v>63</v>
      </c>
      <c r="F323" s="25">
        <v>0.5</v>
      </c>
      <c r="G323" s="27"/>
      <c r="H323" s="105">
        <f>G323*F323</f>
        <v>0</v>
      </c>
      <c r="I323" s="17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27" customHeight="1">
      <c r="A324" s="26" t="s">
        <v>1</v>
      </c>
      <c r="B324" s="6" t="s">
        <v>78</v>
      </c>
      <c r="C324" s="27" t="s">
        <v>293</v>
      </c>
      <c r="D324" s="8" t="s">
        <v>294</v>
      </c>
      <c r="E324" s="27" t="s">
        <v>4</v>
      </c>
      <c r="F324" s="25">
        <v>2</v>
      </c>
      <c r="G324" s="27"/>
      <c r="H324" s="105">
        <f>G324*F324</f>
        <v>0</v>
      </c>
      <c r="I324" s="17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27" customHeight="1">
      <c r="A325" s="26" t="s">
        <v>1</v>
      </c>
      <c r="B325" s="6" t="s">
        <v>78</v>
      </c>
      <c r="C325" s="27" t="s">
        <v>295</v>
      </c>
      <c r="D325" s="8" t="s">
        <v>296</v>
      </c>
      <c r="E325" s="27" t="s">
        <v>63</v>
      </c>
      <c r="F325" s="25">
        <v>0.17</v>
      </c>
      <c r="G325" s="27"/>
      <c r="H325" s="105">
        <f>G325*F325</f>
        <v>0</v>
      </c>
      <c r="I325" s="17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3.7" customHeight="1">
      <c r="A326" s="45"/>
      <c r="B326" s="45"/>
      <c r="C326" s="21"/>
      <c r="D326" s="124"/>
      <c r="E326" s="21"/>
      <c r="F326" s="21"/>
      <c r="G326" s="21"/>
      <c r="H326" s="21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5" customHeight="1">
      <c r="A327" s="35"/>
      <c r="B327" s="35"/>
      <c r="C327" s="36" t="s">
        <v>46</v>
      </c>
      <c r="D327" s="123" t="s">
        <v>297</v>
      </c>
      <c r="E327" s="38" t="s">
        <v>3</v>
      </c>
      <c r="F327" s="39"/>
      <c r="G327" s="39"/>
      <c r="H327" s="40">
        <f>SUM(H328:H330)</f>
        <v>0</v>
      </c>
      <c r="I327" s="73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27" customHeight="1">
      <c r="A328" s="26" t="s">
        <v>1</v>
      </c>
      <c r="B328" s="6" t="s">
        <v>78</v>
      </c>
      <c r="C328" s="25">
        <v>93358</v>
      </c>
      <c r="D328" s="8" t="s">
        <v>261</v>
      </c>
      <c r="E328" s="27" t="s">
        <v>63</v>
      </c>
      <c r="F328" s="25">
        <v>0.9</v>
      </c>
      <c r="G328" s="27"/>
      <c r="H328" s="105">
        <f>G328*F328</f>
        <v>0</v>
      </c>
      <c r="I328" s="17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27" customHeight="1">
      <c r="A329" s="26" t="s">
        <v>1</v>
      </c>
      <c r="B329" s="6" t="s">
        <v>78</v>
      </c>
      <c r="C329" s="27" t="s">
        <v>293</v>
      </c>
      <c r="D329" s="8" t="s">
        <v>294</v>
      </c>
      <c r="E329" s="27" t="s">
        <v>4</v>
      </c>
      <c r="F329" s="25">
        <v>6</v>
      </c>
      <c r="G329" s="27"/>
      <c r="H329" s="105">
        <f>G329*F329</f>
        <v>0</v>
      </c>
      <c r="I329" s="17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27" customHeight="1">
      <c r="A330" s="26" t="s">
        <v>1</v>
      </c>
      <c r="B330" s="6" t="s">
        <v>78</v>
      </c>
      <c r="C330" s="27" t="s">
        <v>295</v>
      </c>
      <c r="D330" s="8" t="s">
        <v>296</v>
      </c>
      <c r="E330" s="27" t="s">
        <v>63</v>
      </c>
      <c r="F330" s="25">
        <v>0.45</v>
      </c>
      <c r="G330" s="27"/>
      <c r="H330" s="105">
        <f>G330*F330</f>
        <v>0</v>
      </c>
      <c r="I330" s="17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3.7" customHeight="1">
      <c r="A331" s="45"/>
      <c r="B331" s="45"/>
      <c r="C331" s="21"/>
      <c r="D331" s="117"/>
      <c r="E331" s="21"/>
      <c r="F331" s="21"/>
      <c r="G331" s="21"/>
      <c r="H331" s="21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5" customHeight="1">
      <c r="A332" s="35"/>
      <c r="B332" s="35"/>
      <c r="C332" s="36" t="s">
        <v>14</v>
      </c>
      <c r="D332" s="37" t="s">
        <v>298</v>
      </c>
      <c r="E332" s="38" t="s">
        <v>53</v>
      </c>
      <c r="F332" s="39"/>
      <c r="G332" s="39"/>
      <c r="H332" s="40" t="e">
        <f>SUM(H333:H336)</f>
        <v>#VALUE!</v>
      </c>
      <c r="I332" s="73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3.7" customHeight="1">
      <c r="A333" s="26" t="s">
        <v>1</v>
      </c>
      <c r="B333" s="6" t="s">
        <v>66</v>
      </c>
      <c r="C333" s="27" t="s">
        <v>299</v>
      </c>
      <c r="D333" s="6" t="s">
        <v>300</v>
      </c>
      <c r="E333" s="27" t="s">
        <v>4</v>
      </c>
      <c r="F333" s="25">
        <v>5.5</v>
      </c>
      <c r="G333" s="27"/>
      <c r="H333" s="25">
        <f>G333*F333</f>
        <v>0</v>
      </c>
      <c r="I333" s="18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3.7" customHeight="1">
      <c r="A334" s="7"/>
      <c r="B334" s="6" t="s">
        <v>66</v>
      </c>
      <c r="C334" s="27" t="s">
        <v>218</v>
      </c>
      <c r="D334" s="6" t="s">
        <v>146</v>
      </c>
      <c r="E334" s="27" t="s">
        <v>63</v>
      </c>
      <c r="F334" s="25">
        <v>0.75</v>
      </c>
      <c r="G334" s="27"/>
      <c r="H334" s="25">
        <f>G334*F334</f>
        <v>0</v>
      </c>
      <c r="I334" s="18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3.7" customHeight="1">
      <c r="A335" s="7"/>
      <c r="B335" s="6" t="s">
        <v>78</v>
      </c>
      <c r="C335" s="27" t="s">
        <v>148</v>
      </c>
      <c r="D335" s="8" t="s">
        <v>149</v>
      </c>
      <c r="E335" s="27" t="s">
        <v>150</v>
      </c>
      <c r="F335" s="25">
        <v>20</v>
      </c>
      <c r="G335" s="27"/>
      <c r="H335" s="105">
        <f>G335*F335</f>
        <v>0</v>
      </c>
      <c r="I335" s="18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3.7" customHeight="1">
      <c r="A336" s="7"/>
      <c r="B336" s="6" t="s">
        <v>78</v>
      </c>
      <c r="C336" s="27" t="s">
        <v>103</v>
      </c>
      <c r="D336" s="6" t="s">
        <v>71</v>
      </c>
      <c r="E336" s="27" t="s">
        <v>70</v>
      </c>
      <c r="F336" s="27" t="s">
        <v>301</v>
      </c>
      <c r="G336" s="27"/>
      <c r="H336" s="25" t="e">
        <f>G336*F336</f>
        <v>#VALUE!</v>
      </c>
      <c r="I336" s="18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3.7" customHeight="1">
      <c r="A337" s="45"/>
      <c r="B337" s="103"/>
      <c r="C337" s="21"/>
      <c r="D337" s="103"/>
      <c r="E337" s="21"/>
      <c r="F337" s="21"/>
      <c r="G337" s="21"/>
      <c r="H337" s="21"/>
      <c r="I337" s="13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5" customHeight="1">
      <c r="A338" s="35"/>
      <c r="B338" s="35"/>
      <c r="C338" s="36" t="s">
        <v>15</v>
      </c>
      <c r="D338" s="37" t="s">
        <v>302</v>
      </c>
      <c r="E338" s="38" t="s">
        <v>53</v>
      </c>
      <c r="F338" s="39"/>
      <c r="G338" s="39"/>
      <c r="H338" s="40" t="e">
        <f>SUM(H340:H345)</f>
        <v>#VALUE!</v>
      </c>
      <c r="I338" s="73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3.7" customHeight="1">
      <c r="A339" s="108"/>
      <c r="B339" s="115"/>
      <c r="C339" s="19"/>
      <c r="D339" s="115"/>
      <c r="E339" s="19"/>
      <c r="F339" s="19"/>
      <c r="G339" s="19"/>
      <c r="H339" s="19"/>
      <c r="I339" s="18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3.7" customHeight="1">
      <c r="A340" s="26" t="s">
        <v>1</v>
      </c>
      <c r="B340" s="6" t="s">
        <v>66</v>
      </c>
      <c r="C340" s="27" t="s">
        <v>299</v>
      </c>
      <c r="D340" s="6" t="s">
        <v>300</v>
      </c>
      <c r="E340" s="27" t="s">
        <v>4</v>
      </c>
      <c r="F340" s="25">
        <v>5.5</v>
      </c>
      <c r="G340" s="27"/>
      <c r="H340" s="25">
        <f t="shared" ref="H340:H345" si="26">G340*F340</f>
        <v>0</v>
      </c>
      <c r="I340" s="18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3.7" customHeight="1">
      <c r="A341" s="26" t="s">
        <v>1</v>
      </c>
      <c r="B341" s="6" t="s">
        <v>66</v>
      </c>
      <c r="C341" s="27" t="s">
        <v>218</v>
      </c>
      <c r="D341" s="6" t="s">
        <v>146</v>
      </c>
      <c r="E341" s="27" t="s">
        <v>63</v>
      </c>
      <c r="F341" s="25">
        <v>0.75</v>
      </c>
      <c r="G341" s="27"/>
      <c r="H341" s="25">
        <f t="shared" si="26"/>
        <v>0</v>
      </c>
      <c r="I341" s="18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3.7" customHeight="1">
      <c r="A342" s="26" t="s">
        <v>1</v>
      </c>
      <c r="B342" s="6" t="s">
        <v>78</v>
      </c>
      <c r="C342" s="27" t="s">
        <v>148</v>
      </c>
      <c r="D342" s="8" t="s">
        <v>149</v>
      </c>
      <c r="E342" s="27" t="s">
        <v>150</v>
      </c>
      <c r="F342" s="25">
        <v>20</v>
      </c>
      <c r="G342" s="27"/>
      <c r="H342" s="105">
        <f t="shared" si="26"/>
        <v>0</v>
      </c>
      <c r="I342" s="18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3.7" customHeight="1">
      <c r="A343" s="6" t="s">
        <v>31</v>
      </c>
      <c r="B343" s="6" t="s">
        <v>66</v>
      </c>
      <c r="C343" s="19"/>
      <c r="D343" s="24" t="s">
        <v>303</v>
      </c>
      <c r="E343" s="27" t="s">
        <v>53</v>
      </c>
      <c r="F343" s="27" t="s">
        <v>304</v>
      </c>
      <c r="G343" s="25"/>
      <c r="H343" s="25">
        <f t="shared" si="26"/>
        <v>0</v>
      </c>
      <c r="I343" s="18"/>
      <c r="J343" s="112" t="s">
        <v>12</v>
      </c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3.7" customHeight="1">
      <c r="A344" s="26" t="s">
        <v>1</v>
      </c>
      <c r="B344" s="6" t="s">
        <v>78</v>
      </c>
      <c r="C344" s="27" t="s">
        <v>289</v>
      </c>
      <c r="D344" s="6" t="s">
        <v>290</v>
      </c>
      <c r="E344" s="27" t="s">
        <v>70</v>
      </c>
      <c r="F344" s="27" t="s">
        <v>305</v>
      </c>
      <c r="G344" s="27"/>
      <c r="H344" s="25" t="e">
        <f t="shared" si="26"/>
        <v>#VALUE!</v>
      </c>
      <c r="I344" s="18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3.7" customHeight="1">
      <c r="A345" s="26" t="s">
        <v>1</v>
      </c>
      <c r="B345" s="6" t="s">
        <v>78</v>
      </c>
      <c r="C345" s="27" t="s">
        <v>103</v>
      </c>
      <c r="D345" s="6" t="s">
        <v>71</v>
      </c>
      <c r="E345" s="27" t="s">
        <v>70</v>
      </c>
      <c r="F345" s="27" t="s">
        <v>301</v>
      </c>
      <c r="G345" s="27"/>
      <c r="H345" s="25" t="e">
        <f t="shared" si="26"/>
        <v>#VALUE!</v>
      </c>
      <c r="I345" s="18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3.7" customHeight="1">
      <c r="A346" s="45"/>
      <c r="B346" s="103"/>
      <c r="C346" s="21"/>
      <c r="D346" s="103"/>
      <c r="E346" s="21"/>
      <c r="F346" s="21"/>
      <c r="G346" s="21"/>
      <c r="H346" s="21"/>
      <c r="I346" s="13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5" customHeight="1">
      <c r="A347" s="35"/>
      <c r="B347" s="35"/>
      <c r="C347" s="36" t="s">
        <v>16</v>
      </c>
      <c r="D347" s="37" t="s">
        <v>306</v>
      </c>
      <c r="E347" s="38" t="s">
        <v>53</v>
      </c>
      <c r="F347" s="39"/>
      <c r="G347" s="39"/>
      <c r="H347" s="40" t="e">
        <f>SUM(H349:H354)</f>
        <v>#VALUE!</v>
      </c>
      <c r="I347" s="73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3.7" customHeight="1">
      <c r="A348" s="7"/>
      <c r="B348" s="115"/>
      <c r="C348" s="19"/>
      <c r="D348" s="115"/>
      <c r="E348" s="19"/>
      <c r="F348" s="19"/>
      <c r="G348" s="19"/>
      <c r="H348" s="19"/>
      <c r="I348" s="18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3.7" customHeight="1">
      <c r="A349" s="26" t="s">
        <v>1</v>
      </c>
      <c r="B349" s="6" t="s">
        <v>66</v>
      </c>
      <c r="C349" s="27" t="s">
        <v>299</v>
      </c>
      <c r="D349" s="6" t="s">
        <v>300</v>
      </c>
      <c r="E349" s="27" t="s">
        <v>4</v>
      </c>
      <c r="F349" s="25">
        <v>5.5</v>
      </c>
      <c r="G349" s="27"/>
      <c r="H349" s="25">
        <f t="shared" ref="H349:H354" si="27">G349*F349</f>
        <v>0</v>
      </c>
      <c r="I349" s="18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3.7" customHeight="1">
      <c r="A350" s="26" t="s">
        <v>1</v>
      </c>
      <c r="B350" s="6" t="s">
        <v>66</v>
      </c>
      <c r="C350" s="27" t="s">
        <v>218</v>
      </c>
      <c r="D350" s="6" t="s">
        <v>146</v>
      </c>
      <c r="E350" s="27" t="s">
        <v>63</v>
      </c>
      <c r="F350" s="25">
        <v>0.75</v>
      </c>
      <c r="G350" s="27"/>
      <c r="H350" s="25">
        <f t="shared" si="27"/>
        <v>0</v>
      </c>
      <c r="I350" s="18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3.7" customHeight="1">
      <c r="A351" s="26" t="s">
        <v>1</v>
      </c>
      <c r="B351" s="6" t="s">
        <v>78</v>
      </c>
      <c r="C351" s="27" t="s">
        <v>148</v>
      </c>
      <c r="D351" s="8" t="s">
        <v>149</v>
      </c>
      <c r="E351" s="27" t="s">
        <v>150</v>
      </c>
      <c r="F351" s="25">
        <v>20</v>
      </c>
      <c r="G351" s="27"/>
      <c r="H351" s="105">
        <f t="shared" si="27"/>
        <v>0</v>
      </c>
      <c r="I351" s="18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3.7" customHeight="1">
      <c r="A352" s="6" t="s">
        <v>31</v>
      </c>
      <c r="B352" s="6" t="s">
        <v>66</v>
      </c>
      <c r="C352" s="19"/>
      <c r="D352" s="24" t="s">
        <v>307</v>
      </c>
      <c r="E352" s="27" t="s">
        <v>53</v>
      </c>
      <c r="F352" s="27" t="s">
        <v>304</v>
      </c>
      <c r="G352" s="25"/>
      <c r="H352" s="25">
        <f t="shared" si="27"/>
        <v>0</v>
      </c>
      <c r="I352" s="18"/>
      <c r="J352" s="112" t="s">
        <v>12</v>
      </c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3.7" customHeight="1">
      <c r="A353" s="26" t="s">
        <v>1</v>
      </c>
      <c r="B353" s="6" t="s">
        <v>78</v>
      </c>
      <c r="C353" s="27" t="s">
        <v>289</v>
      </c>
      <c r="D353" s="6" t="s">
        <v>290</v>
      </c>
      <c r="E353" s="27" t="s">
        <v>70</v>
      </c>
      <c r="F353" s="27" t="s">
        <v>305</v>
      </c>
      <c r="G353" s="27"/>
      <c r="H353" s="25" t="e">
        <f t="shared" si="27"/>
        <v>#VALUE!</v>
      </c>
      <c r="I353" s="18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3.7" customHeight="1">
      <c r="A354" s="26" t="s">
        <v>1</v>
      </c>
      <c r="B354" s="6" t="s">
        <v>78</v>
      </c>
      <c r="C354" s="27" t="s">
        <v>103</v>
      </c>
      <c r="D354" s="6" t="s">
        <v>71</v>
      </c>
      <c r="E354" s="27" t="s">
        <v>70</v>
      </c>
      <c r="F354" s="27" t="s">
        <v>301</v>
      </c>
      <c r="G354" s="27"/>
      <c r="H354" s="25" t="e">
        <f t="shared" si="27"/>
        <v>#VALUE!</v>
      </c>
      <c r="I354" s="17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3.7" customHeight="1">
      <c r="A355" s="45"/>
      <c r="B355" s="21"/>
      <c r="C355" s="21"/>
      <c r="D355" s="96"/>
      <c r="E355" s="21"/>
      <c r="F355" s="21"/>
      <c r="G355" s="21"/>
      <c r="H355" s="21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5" customHeight="1">
      <c r="A356" s="35"/>
      <c r="B356" s="35"/>
      <c r="C356" s="36" t="s">
        <v>47</v>
      </c>
      <c r="D356" s="37" t="s">
        <v>308</v>
      </c>
      <c r="E356" s="38" t="s">
        <v>3</v>
      </c>
      <c r="F356" s="39"/>
      <c r="G356" s="39"/>
      <c r="H356" s="40">
        <f>SUM(H357:H362)</f>
        <v>0</v>
      </c>
      <c r="I356" s="73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3.7" customHeight="1">
      <c r="A357" s="26" t="s">
        <v>1</v>
      </c>
      <c r="B357" s="6" t="s">
        <v>78</v>
      </c>
      <c r="C357" s="25">
        <v>73672</v>
      </c>
      <c r="D357" s="6" t="s">
        <v>309</v>
      </c>
      <c r="E357" s="27" t="s">
        <v>2</v>
      </c>
      <c r="F357" s="25">
        <v>145</v>
      </c>
      <c r="G357" s="125"/>
      <c r="H357" s="125">
        <f t="shared" ref="H357:H362" si="28">G357*F357</f>
        <v>0</v>
      </c>
      <c r="I357" s="17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3.7" customHeight="1">
      <c r="A358" s="26" t="s">
        <v>1</v>
      </c>
      <c r="B358" s="6" t="s">
        <v>78</v>
      </c>
      <c r="C358" s="27" t="s">
        <v>8</v>
      </c>
      <c r="D358" s="6" t="s">
        <v>9</v>
      </c>
      <c r="E358" s="27" t="s">
        <v>310</v>
      </c>
      <c r="F358" s="25">
        <v>120</v>
      </c>
      <c r="G358" s="125"/>
      <c r="H358" s="105">
        <f t="shared" si="28"/>
        <v>0</v>
      </c>
      <c r="I358" s="17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3.7" customHeight="1">
      <c r="A359" s="26" t="s">
        <v>1</v>
      </c>
      <c r="B359" s="6" t="s">
        <v>78</v>
      </c>
      <c r="C359" s="27" t="s">
        <v>13</v>
      </c>
      <c r="D359" s="6" t="s">
        <v>311</v>
      </c>
      <c r="E359" s="27" t="s">
        <v>63</v>
      </c>
      <c r="F359" s="25">
        <v>90</v>
      </c>
      <c r="G359" s="27"/>
      <c r="H359" s="105">
        <f t="shared" si="28"/>
        <v>0</v>
      </c>
      <c r="I359" s="17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3.7" customHeight="1">
      <c r="A360" s="26" t="s">
        <v>5</v>
      </c>
      <c r="B360" s="6" t="s">
        <v>78</v>
      </c>
      <c r="C360" s="27" t="s">
        <v>312</v>
      </c>
      <c r="D360" s="6" t="s">
        <v>256</v>
      </c>
      <c r="E360" s="27" t="s">
        <v>310</v>
      </c>
      <c r="F360" s="25">
        <f>15*0.15</f>
        <v>2.25</v>
      </c>
      <c r="G360" s="125"/>
      <c r="H360" s="105">
        <f t="shared" si="28"/>
        <v>0</v>
      </c>
      <c r="I360" s="17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3.7" customHeight="1">
      <c r="A361" s="26" t="s">
        <v>5</v>
      </c>
      <c r="B361" s="6" t="s">
        <v>78</v>
      </c>
      <c r="C361" s="27" t="s">
        <v>46</v>
      </c>
      <c r="D361" s="6" t="s">
        <v>313</v>
      </c>
      <c r="E361" s="27" t="s">
        <v>19</v>
      </c>
      <c r="F361" s="25">
        <v>1</v>
      </c>
      <c r="G361" s="125"/>
      <c r="H361" s="105">
        <f t="shared" si="28"/>
        <v>0</v>
      </c>
      <c r="I361" s="17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3.7" customHeight="1">
      <c r="A362" s="26" t="s">
        <v>1</v>
      </c>
      <c r="B362" s="6" t="s">
        <v>78</v>
      </c>
      <c r="C362" s="25">
        <v>98504</v>
      </c>
      <c r="D362" s="6" t="s">
        <v>314</v>
      </c>
      <c r="E362" s="27" t="s">
        <v>315</v>
      </c>
      <c r="F362" s="25">
        <v>45</v>
      </c>
      <c r="G362" s="125"/>
      <c r="H362" s="105">
        <f t="shared" si="28"/>
        <v>0</v>
      </c>
      <c r="I362" s="17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3.7" customHeight="1">
      <c r="A363" s="45"/>
      <c r="B363" s="45"/>
      <c r="C363" s="21"/>
      <c r="D363" s="45"/>
      <c r="E363" s="21"/>
      <c r="F363" s="45"/>
      <c r="G363" s="45"/>
      <c r="H363" s="45"/>
      <c r="I363" s="30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5" customHeight="1">
      <c r="A364" s="35"/>
      <c r="B364" s="35"/>
      <c r="C364" s="36" t="s">
        <v>51</v>
      </c>
      <c r="D364" s="37" t="s">
        <v>316</v>
      </c>
      <c r="E364" s="38" t="s">
        <v>53</v>
      </c>
      <c r="F364" s="39"/>
      <c r="G364" s="39"/>
      <c r="H364" s="40" t="e">
        <f>SUM(H365:H369)</f>
        <v>#VALUE!</v>
      </c>
      <c r="I364" s="73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3.7" customHeight="1">
      <c r="A365" s="26" t="s">
        <v>1</v>
      </c>
      <c r="B365" s="6" t="s">
        <v>66</v>
      </c>
      <c r="C365" s="27" t="s">
        <v>317</v>
      </c>
      <c r="D365" s="8" t="s">
        <v>318</v>
      </c>
      <c r="E365" s="27" t="s">
        <v>53</v>
      </c>
      <c r="F365" s="25">
        <v>7.5</v>
      </c>
      <c r="G365" s="27"/>
      <c r="H365" s="105">
        <f>G365*F365</f>
        <v>0</v>
      </c>
      <c r="I365" s="17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3.7" customHeight="1">
      <c r="A366" s="26" t="s">
        <v>1</v>
      </c>
      <c r="B366" s="6" t="s">
        <v>66</v>
      </c>
      <c r="C366" s="27" t="s">
        <v>34</v>
      </c>
      <c r="D366" s="8" t="s">
        <v>35</v>
      </c>
      <c r="E366" s="27" t="s">
        <v>65</v>
      </c>
      <c r="F366" s="27" t="s">
        <v>319</v>
      </c>
      <c r="G366" s="27"/>
      <c r="H366" s="105" t="e">
        <f>G366*F366</f>
        <v>#VALUE!</v>
      </c>
      <c r="I366" s="17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27" customHeight="1">
      <c r="A367" s="26" t="s">
        <v>1</v>
      </c>
      <c r="B367" s="6" t="s">
        <v>66</v>
      </c>
      <c r="C367" s="27" t="s">
        <v>32</v>
      </c>
      <c r="D367" s="8" t="s">
        <v>33</v>
      </c>
      <c r="E367" s="27" t="s">
        <v>53</v>
      </c>
      <c r="F367" s="27" t="s">
        <v>320</v>
      </c>
      <c r="G367" s="27"/>
      <c r="H367" s="105">
        <f>G367*F367</f>
        <v>0</v>
      </c>
      <c r="I367" s="17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3.7" customHeight="1">
      <c r="A368" s="26" t="s">
        <v>1</v>
      </c>
      <c r="B368" s="6" t="s">
        <v>78</v>
      </c>
      <c r="C368" s="27" t="s">
        <v>199</v>
      </c>
      <c r="D368" s="8" t="s">
        <v>69</v>
      </c>
      <c r="E368" s="27" t="s">
        <v>70</v>
      </c>
      <c r="F368" s="27" t="s">
        <v>321</v>
      </c>
      <c r="G368" s="27"/>
      <c r="H368" s="105" t="e">
        <f>G368*F368</f>
        <v>#VALUE!</v>
      </c>
      <c r="I368" s="17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3.7" customHeight="1">
      <c r="A369" s="26" t="s">
        <v>1</v>
      </c>
      <c r="B369" s="6" t="s">
        <v>78</v>
      </c>
      <c r="C369" s="27" t="s">
        <v>103</v>
      </c>
      <c r="D369" s="8" t="s">
        <v>71</v>
      </c>
      <c r="E369" s="27" t="s">
        <v>70</v>
      </c>
      <c r="F369" s="27" t="s">
        <v>322</v>
      </c>
      <c r="G369" s="27"/>
      <c r="H369" s="105" t="e">
        <f>G369*F369</f>
        <v>#VALUE!</v>
      </c>
      <c r="I369" s="17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3.7" customHeight="1">
      <c r="A370" s="106"/>
      <c r="B370" s="106"/>
      <c r="C370" s="1"/>
      <c r="D370" s="2"/>
      <c r="E370" s="1"/>
      <c r="F370" s="1"/>
      <c r="G370" s="1"/>
      <c r="H370" s="1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3.7" customHeight="1">
      <c r="A371" s="83"/>
      <c r="B371" s="83"/>
      <c r="C371" s="3"/>
      <c r="D371" s="4"/>
      <c r="E371" s="3"/>
      <c r="F371" s="3"/>
      <c r="G371" s="3"/>
      <c r="H371" s="3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27" customHeight="1">
      <c r="A372" s="35"/>
      <c r="B372" s="35"/>
      <c r="C372" s="36" t="s">
        <v>323</v>
      </c>
      <c r="D372" s="37" t="s">
        <v>324</v>
      </c>
      <c r="E372" s="38" t="s">
        <v>53</v>
      </c>
      <c r="F372" s="39"/>
      <c r="G372" s="39"/>
      <c r="H372" s="40">
        <f>SUM(H373:H375)</f>
        <v>0</v>
      </c>
      <c r="I372" s="17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53.45" customHeight="1">
      <c r="A373" s="26" t="s">
        <v>1</v>
      </c>
      <c r="B373" s="6" t="s">
        <v>78</v>
      </c>
      <c r="C373" s="27" t="s">
        <v>222</v>
      </c>
      <c r="D373" s="8" t="s">
        <v>223</v>
      </c>
      <c r="E373" s="27" t="s">
        <v>63</v>
      </c>
      <c r="F373" s="25">
        <f t="shared" si="25"/>
        <v>0.6</v>
      </c>
      <c r="G373" s="27"/>
      <c r="H373" s="105">
        <f>G373*F373</f>
        <v>0</v>
      </c>
      <c r="I373" s="17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40.35" customHeight="1">
      <c r="A374" s="26" t="s">
        <v>1</v>
      </c>
      <c r="B374" s="6" t="s">
        <v>5</v>
      </c>
      <c r="C374" s="27" t="s">
        <v>325</v>
      </c>
      <c r="D374" s="8" t="s">
        <v>326</v>
      </c>
      <c r="E374" s="27" t="s">
        <v>53</v>
      </c>
      <c r="F374" s="25">
        <v>1</v>
      </c>
      <c r="G374" s="27"/>
      <c r="H374" s="105">
        <f>G374*F374</f>
        <v>0</v>
      </c>
      <c r="I374" s="17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27" customHeight="1">
      <c r="A375" s="26" t="s">
        <v>1</v>
      </c>
      <c r="B375" s="6" t="s">
        <v>78</v>
      </c>
      <c r="C375" s="25">
        <v>93382</v>
      </c>
      <c r="D375" s="8" t="s">
        <v>10</v>
      </c>
      <c r="E375" s="27" t="s">
        <v>63</v>
      </c>
      <c r="F375" s="25">
        <f t="shared" si="25"/>
        <v>0.6</v>
      </c>
      <c r="G375" s="27"/>
      <c r="H375" s="105">
        <f>G375*F375</f>
        <v>0</v>
      </c>
      <c r="I375" s="17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3.7" customHeight="1">
      <c r="A376" s="106"/>
      <c r="B376" s="106"/>
      <c r="C376" s="1"/>
      <c r="D376" s="106"/>
      <c r="E376" s="1"/>
      <c r="F376" s="106"/>
      <c r="G376" s="106"/>
      <c r="H376" s="106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3.5" customHeight="1">
      <c r="A377" s="3"/>
      <c r="B377" s="3"/>
      <c r="C377" s="3"/>
      <c r="D377" s="126"/>
      <c r="E377" s="3"/>
      <c r="F377" s="3"/>
      <c r="G377" s="3"/>
      <c r="H377" s="3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27" customHeight="1">
      <c r="A378" s="35"/>
      <c r="B378" s="35"/>
      <c r="C378" s="36" t="s">
        <v>327</v>
      </c>
      <c r="D378" s="37" t="s">
        <v>328</v>
      </c>
      <c r="E378" s="38" t="s">
        <v>3</v>
      </c>
      <c r="F378" s="39"/>
      <c r="G378" s="39"/>
      <c r="H378" s="40">
        <f>SUM(H379:H385)</f>
        <v>0</v>
      </c>
      <c r="I378" s="17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53.45" customHeight="1">
      <c r="A379" s="26" t="s">
        <v>1</v>
      </c>
      <c r="B379" s="6" t="s">
        <v>5</v>
      </c>
      <c r="C379" s="27" t="s">
        <v>222</v>
      </c>
      <c r="D379" s="8" t="s">
        <v>223</v>
      </c>
      <c r="E379" s="27" t="s">
        <v>63</v>
      </c>
      <c r="F379" s="25">
        <v>13.5</v>
      </c>
      <c r="G379" s="27"/>
      <c r="H379" s="25">
        <f t="shared" ref="H379:H384" si="29">G379*F379</f>
        <v>0</v>
      </c>
      <c r="I379" s="17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66.599999999999994" customHeight="1">
      <c r="A380" s="26" t="s">
        <v>1</v>
      </c>
      <c r="B380" s="6" t="s">
        <v>78</v>
      </c>
      <c r="C380" s="27" t="s">
        <v>224</v>
      </c>
      <c r="D380" s="8" t="s">
        <v>225</v>
      </c>
      <c r="E380" s="27" t="s">
        <v>63</v>
      </c>
      <c r="F380" s="25">
        <f>3*3*1</f>
        <v>9</v>
      </c>
      <c r="G380" s="27"/>
      <c r="H380" s="25">
        <f t="shared" si="29"/>
        <v>0</v>
      </c>
      <c r="I380" s="17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40.35" customHeight="1">
      <c r="A381" s="127" t="s">
        <v>1</v>
      </c>
      <c r="B381" s="6" t="s">
        <v>5</v>
      </c>
      <c r="C381" s="27" t="s">
        <v>329</v>
      </c>
      <c r="D381" s="8" t="s">
        <v>330</v>
      </c>
      <c r="E381" s="27" t="s">
        <v>3</v>
      </c>
      <c r="F381" s="25">
        <v>1</v>
      </c>
      <c r="G381" s="27"/>
      <c r="H381" s="25">
        <f t="shared" si="29"/>
        <v>0</v>
      </c>
      <c r="I381" s="17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3.7" customHeight="1">
      <c r="A382" s="28" t="s">
        <v>1</v>
      </c>
      <c r="B382" s="6" t="s">
        <v>66</v>
      </c>
      <c r="C382" s="25">
        <v>36365</v>
      </c>
      <c r="D382" s="8" t="s">
        <v>331</v>
      </c>
      <c r="E382" s="27" t="s">
        <v>206</v>
      </c>
      <c r="F382" s="25">
        <v>8</v>
      </c>
      <c r="G382" s="27"/>
      <c r="H382" s="25">
        <f t="shared" si="29"/>
        <v>0</v>
      </c>
      <c r="I382" s="17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27" customHeight="1">
      <c r="A383" s="28" t="s">
        <v>1</v>
      </c>
      <c r="B383" s="6" t="s">
        <v>66</v>
      </c>
      <c r="C383" s="25">
        <v>7091</v>
      </c>
      <c r="D383" s="8" t="s">
        <v>332</v>
      </c>
      <c r="E383" s="27" t="s">
        <v>145</v>
      </c>
      <c r="F383" s="25">
        <v>2</v>
      </c>
      <c r="G383" s="27"/>
      <c r="H383" s="25">
        <f t="shared" si="29"/>
        <v>0</v>
      </c>
      <c r="I383" s="17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27" customHeight="1">
      <c r="A384" s="128" t="s">
        <v>1</v>
      </c>
      <c r="B384" s="107" t="s">
        <v>5</v>
      </c>
      <c r="C384" s="25">
        <v>93382</v>
      </c>
      <c r="D384" s="8" t="s">
        <v>10</v>
      </c>
      <c r="E384" s="27" t="s">
        <v>63</v>
      </c>
      <c r="F384" s="25">
        <v>11</v>
      </c>
      <c r="G384" s="27"/>
      <c r="H384" s="105">
        <f t="shared" si="29"/>
        <v>0</v>
      </c>
      <c r="I384" s="17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3.7" customHeight="1">
      <c r="A385" s="108"/>
      <c r="B385" s="115"/>
      <c r="C385" s="19"/>
      <c r="D385" s="95"/>
      <c r="E385" s="19"/>
      <c r="F385" s="19"/>
      <c r="G385" s="19"/>
      <c r="H385" s="19"/>
      <c r="I385" s="17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4.1" customHeight="1">
      <c r="A386" s="45"/>
      <c r="B386" s="45"/>
      <c r="C386" s="129"/>
      <c r="D386" s="129"/>
      <c r="E386" s="130"/>
      <c r="F386" s="129"/>
      <c r="G386" s="131"/>
      <c r="H386" s="21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27" customHeight="1">
      <c r="A387" s="35"/>
      <c r="B387" s="35"/>
      <c r="C387" s="36" t="s">
        <v>333</v>
      </c>
      <c r="D387" s="37" t="s">
        <v>334</v>
      </c>
      <c r="E387" s="38" t="s">
        <v>3</v>
      </c>
      <c r="F387" s="39"/>
      <c r="G387" s="39"/>
      <c r="H387" s="40">
        <f>SUM(H388:H394)</f>
        <v>0</v>
      </c>
      <c r="I387" s="17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53.45" customHeight="1">
      <c r="A388" s="132" t="s">
        <v>1</v>
      </c>
      <c r="B388" s="6" t="s">
        <v>5</v>
      </c>
      <c r="C388" s="27" t="s">
        <v>222</v>
      </c>
      <c r="D388" s="8" t="s">
        <v>223</v>
      </c>
      <c r="E388" s="27" t="s">
        <v>63</v>
      </c>
      <c r="F388" s="25">
        <f>2*4*1.5</f>
        <v>12</v>
      </c>
      <c r="G388" s="27"/>
      <c r="H388" s="25">
        <f>G388*F388</f>
        <v>0</v>
      </c>
      <c r="I388" s="17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66.599999999999994" customHeight="1">
      <c r="A389" s="27" t="s">
        <v>1</v>
      </c>
      <c r="B389" s="6" t="s">
        <v>78</v>
      </c>
      <c r="C389" s="27" t="s">
        <v>224</v>
      </c>
      <c r="D389" s="8" t="s">
        <v>225</v>
      </c>
      <c r="E389" s="27" t="s">
        <v>63</v>
      </c>
      <c r="F389" s="25">
        <f>2*4*1</f>
        <v>8</v>
      </c>
      <c r="G389" s="27"/>
      <c r="H389" s="25">
        <f>G389*F389</f>
        <v>0</v>
      </c>
      <c r="I389" s="17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40.35" customHeight="1">
      <c r="A390" s="27" t="s">
        <v>1</v>
      </c>
      <c r="B390" s="9" t="s">
        <v>5</v>
      </c>
      <c r="C390" s="27" t="s">
        <v>335</v>
      </c>
      <c r="D390" s="8" t="s">
        <v>336</v>
      </c>
      <c r="E390" s="133" t="s">
        <v>3</v>
      </c>
      <c r="F390" s="25">
        <v>1</v>
      </c>
      <c r="G390" s="27"/>
      <c r="H390" s="25">
        <f>G390*F390</f>
        <v>0</v>
      </c>
      <c r="I390" s="17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27" customHeight="1">
      <c r="A391" s="9" t="s">
        <v>1</v>
      </c>
      <c r="B391" s="107" t="s">
        <v>5</v>
      </c>
      <c r="C391" s="25">
        <v>93382</v>
      </c>
      <c r="D391" s="8" t="s">
        <v>10</v>
      </c>
      <c r="E391" s="27" t="s">
        <v>63</v>
      </c>
      <c r="F391" s="25">
        <f>2.5*3</f>
        <v>7.5</v>
      </c>
      <c r="G391" s="27"/>
      <c r="H391" s="105">
        <f>G391*F391</f>
        <v>0</v>
      </c>
      <c r="I391" s="17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4.1" customHeight="1">
      <c r="A392" s="106"/>
      <c r="B392" s="106"/>
      <c r="C392" s="134"/>
      <c r="D392" s="134"/>
      <c r="E392" s="135"/>
      <c r="F392" s="134"/>
      <c r="G392" s="136"/>
      <c r="H392" s="1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4.1" customHeight="1">
      <c r="A393" s="83"/>
      <c r="B393" s="83"/>
      <c r="C393" s="137"/>
      <c r="D393" s="138"/>
      <c r="E393" s="139"/>
      <c r="F393" s="137"/>
      <c r="G393" s="140"/>
      <c r="H393" s="3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5" customHeight="1">
      <c r="A394" s="35"/>
      <c r="B394" s="35"/>
      <c r="C394" s="36" t="s">
        <v>337</v>
      </c>
      <c r="D394" s="123" t="s">
        <v>338</v>
      </c>
      <c r="E394" s="38" t="s">
        <v>206</v>
      </c>
      <c r="F394" s="39"/>
      <c r="G394" s="39"/>
      <c r="H394" s="40">
        <f>SUM(H395:H398)</f>
        <v>0</v>
      </c>
      <c r="I394" s="73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53.45" customHeight="1">
      <c r="A395" s="26" t="s">
        <v>1</v>
      </c>
      <c r="B395" s="6" t="s">
        <v>5</v>
      </c>
      <c r="C395" s="27" t="s">
        <v>222</v>
      </c>
      <c r="D395" s="8" t="s">
        <v>223</v>
      </c>
      <c r="E395" s="27" t="s">
        <v>63</v>
      </c>
      <c r="F395" s="25">
        <v>1</v>
      </c>
      <c r="G395" s="27"/>
      <c r="H395" s="105">
        <f>G395*F395</f>
        <v>0</v>
      </c>
      <c r="I395" s="17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3.7" customHeight="1">
      <c r="A396" s="26" t="s">
        <v>1</v>
      </c>
      <c r="B396" s="6" t="s">
        <v>66</v>
      </c>
      <c r="C396" s="25">
        <v>36378</v>
      </c>
      <c r="D396" s="8" t="s">
        <v>339</v>
      </c>
      <c r="E396" s="27" t="s">
        <v>206</v>
      </c>
      <c r="F396" s="25">
        <v>1</v>
      </c>
      <c r="G396" s="27"/>
      <c r="H396" s="105">
        <f>G396*F396</f>
        <v>0</v>
      </c>
      <c r="I396" s="17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40.35" customHeight="1">
      <c r="A397" s="26" t="s">
        <v>340</v>
      </c>
      <c r="B397" s="6" t="s">
        <v>341</v>
      </c>
      <c r="C397" s="25">
        <v>97124</v>
      </c>
      <c r="D397" s="8" t="s">
        <v>342</v>
      </c>
      <c r="E397" s="27" t="s">
        <v>53</v>
      </c>
      <c r="F397" s="25">
        <v>1</v>
      </c>
      <c r="G397" s="27"/>
      <c r="H397" s="105">
        <f>G397*F397</f>
        <v>0</v>
      </c>
      <c r="I397" s="17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53.45" customHeight="1">
      <c r="A398" s="26" t="s">
        <v>1</v>
      </c>
      <c r="B398" s="6" t="s">
        <v>78</v>
      </c>
      <c r="C398" s="27" t="s">
        <v>233</v>
      </c>
      <c r="D398" s="8" t="s">
        <v>234</v>
      </c>
      <c r="E398" s="27" t="s">
        <v>63</v>
      </c>
      <c r="F398" s="25">
        <v>1</v>
      </c>
      <c r="G398" s="27"/>
      <c r="H398" s="105">
        <f>G398*F398</f>
        <v>0</v>
      </c>
      <c r="I398" s="17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5" customHeight="1">
      <c r="A399" s="35"/>
      <c r="B399" s="35"/>
      <c r="C399" s="36" t="s">
        <v>343</v>
      </c>
      <c r="D399" s="141" t="s">
        <v>344</v>
      </c>
      <c r="E399" s="38" t="s">
        <v>272</v>
      </c>
      <c r="F399" s="39"/>
      <c r="G399" s="39"/>
      <c r="H399" s="40">
        <f>SUM(H400:H418)</f>
        <v>0</v>
      </c>
      <c r="I399" s="73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27" customHeight="1">
      <c r="A400" s="26" t="s">
        <v>1</v>
      </c>
      <c r="B400" s="6" t="s">
        <v>66</v>
      </c>
      <c r="C400" s="25">
        <v>833</v>
      </c>
      <c r="D400" s="8" t="s">
        <v>345</v>
      </c>
      <c r="E400" s="27" t="s">
        <v>145</v>
      </c>
      <c r="F400" s="25">
        <v>1</v>
      </c>
      <c r="G400" s="27"/>
      <c r="H400" s="105">
        <f t="shared" ref="H400:H418" si="30">G400*F400</f>
        <v>0</v>
      </c>
      <c r="I400" s="17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27" customHeight="1">
      <c r="A401" s="26" t="s">
        <v>1</v>
      </c>
      <c r="B401" s="6" t="s">
        <v>66</v>
      </c>
      <c r="C401" s="25">
        <v>834</v>
      </c>
      <c r="D401" s="8" t="s">
        <v>346</v>
      </c>
      <c r="E401" s="27" t="s">
        <v>145</v>
      </c>
      <c r="F401" s="25">
        <v>1</v>
      </c>
      <c r="G401" s="27"/>
      <c r="H401" s="105">
        <f t="shared" si="30"/>
        <v>0</v>
      </c>
      <c r="I401" s="17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27" customHeight="1">
      <c r="A402" s="26" t="s">
        <v>1</v>
      </c>
      <c r="B402" s="6" t="s">
        <v>66</v>
      </c>
      <c r="C402" s="25">
        <v>821</v>
      </c>
      <c r="D402" s="8" t="s">
        <v>347</v>
      </c>
      <c r="E402" s="27" t="s">
        <v>145</v>
      </c>
      <c r="F402" s="25">
        <v>1</v>
      </c>
      <c r="G402" s="27"/>
      <c r="H402" s="105">
        <f t="shared" si="30"/>
        <v>0</v>
      </c>
      <c r="I402" s="17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27" customHeight="1">
      <c r="A403" s="26" t="s">
        <v>1</v>
      </c>
      <c r="B403" s="6" t="s">
        <v>66</v>
      </c>
      <c r="C403" s="25">
        <v>7128</v>
      </c>
      <c r="D403" s="8" t="s">
        <v>348</v>
      </c>
      <c r="E403" s="27" t="s">
        <v>145</v>
      </c>
      <c r="F403" s="25">
        <v>2</v>
      </c>
      <c r="G403" s="27"/>
      <c r="H403" s="105">
        <f t="shared" si="30"/>
        <v>0</v>
      </c>
      <c r="I403" s="17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3.7" customHeight="1">
      <c r="A404" s="26" t="s">
        <v>1</v>
      </c>
      <c r="B404" s="6" t="s">
        <v>66</v>
      </c>
      <c r="C404" s="25">
        <v>3861</v>
      </c>
      <c r="D404" s="8" t="s">
        <v>349</v>
      </c>
      <c r="E404" s="27" t="s">
        <v>145</v>
      </c>
      <c r="F404" s="25">
        <v>3</v>
      </c>
      <c r="G404" s="27"/>
      <c r="H404" s="105">
        <f t="shared" si="30"/>
        <v>0</v>
      </c>
      <c r="I404" s="17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3.7" customHeight="1">
      <c r="A405" s="26" t="s">
        <v>1</v>
      </c>
      <c r="B405" s="6" t="s">
        <v>66</v>
      </c>
      <c r="C405" s="25">
        <v>3904</v>
      </c>
      <c r="D405" s="8" t="s">
        <v>350</v>
      </c>
      <c r="E405" s="27" t="s">
        <v>145</v>
      </c>
      <c r="F405" s="25">
        <v>4</v>
      </c>
      <c r="G405" s="27"/>
      <c r="H405" s="105">
        <f t="shared" si="30"/>
        <v>0</v>
      </c>
      <c r="I405" s="17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3.7" customHeight="1">
      <c r="A406" s="26" t="s">
        <v>1</v>
      </c>
      <c r="B406" s="6" t="s">
        <v>66</v>
      </c>
      <c r="C406" s="25">
        <v>3903</v>
      </c>
      <c r="D406" s="8" t="s">
        <v>351</v>
      </c>
      <c r="E406" s="27" t="s">
        <v>145</v>
      </c>
      <c r="F406" s="25">
        <v>4</v>
      </c>
      <c r="G406" s="27"/>
      <c r="H406" s="105">
        <f t="shared" si="30"/>
        <v>0</v>
      </c>
      <c r="I406" s="17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3.7" customHeight="1">
      <c r="A407" s="26" t="s">
        <v>1</v>
      </c>
      <c r="B407" s="6" t="s">
        <v>66</v>
      </c>
      <c r="C407" s="25">
        <v>3862</v>
      </c>
      <c r="D407" s="8" t="s">
        <v>352</v>
      </c>
      <c r="E407" s="27" t="s">
        <v>145</v>
      </c>
      <c r="F407" s="25">
        <v>3</v>
      </c>
      <c r="G407" s="27"/>
      <c r="H407" s="105">
        <f t="shared" si="30"/>
        <v>0</v>
      </c>
      <c r="I407" s="17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3.7" customHeight="1">
      <c r="A408" s="26" t="s">
        <v>1</v>
      </c>
      <c r="B408" s="6" t="s">
        <v>66</v>
      </c>
      <c r="C408" s="25">
        <v>9867</v>
      </c>
      <c r="D408" s="8" t="s">
        <v>353</v>
      </c>
      <c r="E408" s="27" t="s">
        <v>206</v>
      </c>
      <c r="F408" s="25">
        <v>48</v>
      </c>
      <c r="G408" s="27"/>
      <c r="H408" s="105">
        <f t="shared" si="30"/>
        <v>0</v>
      </c>
      <c r="I408" s="17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3.7" customHeight="1">
      <c r="A409" s="26" t="s">
        <v>1</v>
      </c>
      <c r="B409" s="6" t="s">
        <v>66</v>
      </c>
      <c r="C409" s="25">
        <v>9868</v>
      </c>
      <c r="D409" s="8" t="s">
        <v>354</v>
      </c>
      <c r="E409" s="27" t="s">
        <v>206</v>
      </c>
      <c r="F409" s="25">
        <v>56</v>
      </c>
      <c r="G409" s="27"/>
      <c r="H409" s="105">
        <f t="shared" si="30"/>
        <v>0</v>
      </c>
      <c r="I409" s="17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3.7" customHeight="1">
      <c r="A410" s="26" t="s">
        <v>1</v>
      </c>
      <c r="B410" s="6" t="s">
        <v>66</v>
      </c>
      <c r="C410" s="25">
        <v>9869</v>
      </c>
      <c r="D410" s="8" t="s">
        <v>355</v>
      </c>
      <c r="E410" s="27" t="s">
        <v>206</v>
      </c>
      <c r="F410" s="25">
        <v>3</v>
      </c>
      <c r="G410" s="27"/>
      <c r="H410" s="105">
        <f t="shared" si="30"/>
        <v>0</v>
      </c>
      <c r="I410" s="17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3.7" customHeight="1">
      <c r="A411" s="26" t="s">
        <v>1</v>
      </c>
      <c r="B411" s="6" t="s">
        <v>66</v>
      </c>
      <c r="C411" s="25">
        <v>9874</v>
      </c>
      <c r="D411" s="8" t="s">
        <v>356</v>
      </c>
      <c r="E411" s="27" t="s">
        <v>206</v>
      </c>
      <c r="F411" s="25">
        <v>24</v>
      </c>
      <c r="G411" s="27"/>
      <c r="H411" s="105">
        <f t="shared" si="30"/>
        <v>0</v>
      </c>
      <c r="I411" s="17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27" customHeight="1">
      <c r="A412" s="26" t="s">
        <v>1</v>
      </c>
      <c r="B412" s="6" t="s">
        <v>66</v>
      </c>
      <c r="C412" s="25">
        <v>11762</v>
      </c>
      <c r="D412" s="8" t="s">
        <v>357</v>
      </c>
      <c r="E412" s="27" t="s">
        <v>145</v>
      </c>
      <c r="F412" s="25">
        <v>2</v>
      </c>
      <c r="G412" s="27"/>
      <c r="H412" s="105">
        <f t="shared" si="30"/>
        <v>0</v>
      </c>
      <c r="I412" s="17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27" customHeight="1">
      <c r="A413" s="26" t="s">
        <v>1</v>
      </c>
      <c r="B413" s="6" t="s">
        <v>66</v>
      </c>
      <c r="C413" s="25">
        <v>11674</v>
      </c>
      <c r="D413" s="8" t="s">
        <v>358</v>
      </c>
      <c r="E413" s="27" t="s">
        <v>145</v>
      </c>
      <c r="F413" s="25">
        <v>3</v>
      </c>
      <c r="G413" s="27"/>
      <c r="H413" s="105">
        <f t="shared" si="30"/>
        <v>0</v>
      </c>
      <c r="I413" s="17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27" customHeight="1">
      <c r="A414" s="26" t="s">
        <v>1</v>
      </c>
      <c r="B414" s="6" t="s">
        <v>78</v>
      </c>
      <c r="C414" s="25">
        <v>93358</v>
      </c>
      <c r="D414" s="8" t="s">
        <v>261</v>
      </c>
      <c r="E414" s="27" t="s">
        <v>63</v>
      </c>
      <c r="F414" s="25">
        <f>SUM(F408:F411)*1*0.4</f>
        <v>52.400000000000006</v>
      </c>
      <c r="G414" s="27"/>
      <c r="H414" s="105">
        <f t="shared" si="30"/>
        <v>0</v>
      </c>
      <c r="I414" s="17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27" customHeight="1">
      <c r="A415" s="26" t="s">
        <v>1</v>
      </c>
      <c r="B415" s="6" t="s">
        <v>5</v>
      </c>
      <c r="C415" s="25">
        <v>93382</v>
      </c>
      <c r="D415" s="8" t="s">
        <v>10</v>
      </c>
      <c r="E415" s="27" t="s">
        <v>63</v>
      </c>
      <c r="F415" s="25">
        <f>F414</f>
        <v>52.400000000000006</v>
      </c>
      <c r="G415" s="27"/>
      <c r="H415" s="105">
        <f t="shared" si="30"/>
        <v>0</v>
      </c>
      <c r="I415" s="17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3.7" customHeight="1">
      <c r="A416" s="26" t="s">
        <v>1</v>
      </c>
      <c r="B416" s="6" t="s">
        <v>66</v>
      </c>
      <c r="C416" s="27" t="s">
        <v>285</v>
      </c>
      <c r="D416" s="8" t="s">
        <v>286</v>
      </c>
      <c r="E416" s="27" t="s">
        <v>3</v>
      </c>
      <c r="F416" s="25">
        <f>0.123*131</f>
        <v>16.113</v>
      </c>
      <c r="G416" s="27"/>
      <c r="H416" s="105">
        <f t="shared" si="30"/>
        <v>0</v>
      </c>
      <c r="I416" s="17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27" customHeight="1">
      <c r="A417" s="26" t="s">
        <v>1</v>
      </c>
      <c r="B417" s="6" t="s">
        <v>78</v>
      </c>
      <c r="C417" s="27" t="s">
        <v>287</v>
      </c>
      <c r="D417" s="8" t="s">
        <v>288</v>
      </c>
      <c r="E417" s="27" t="s">
        <v>70</v>
      </c>
      <c r="F417" s="25">
        <f t="shared" ref="F417:F418" si="31">0.369*131</f>
        <v>48.338999999999999</v>
      </c>
      <c r="G417" s="27"/>
      <c r="H417" s="105">
        <f t="shared" si="30"/>
        <v>0</v>
      </c>
      <c r="I417" s="17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27" customHeight="1">
      <c r="A418" s="26" t="s">
        <v>1</v>
      </c>
      <c r="B418" s="6" t="s">
        <v>78</v>
      </c>
      <c r="C418" s="27" t="s">
        <v>289</v>
      </c>
      <c r="D418" s="8" t="s">
        <v>290</v>
      </c>
      <c r="E418" s="27" t="s">
        <v>70</v>
      </c>
      <c r="F418" s="25">
        <f t="shared" si="31"/>
        <v>48.338999999999999</v>
      </c>
      <c r="G418" s="27"/>
      <c r="H418" s="105">
        <f t="shared" si="30"/>
        <v>0</v>
      </c>
      <c r="I418" s="17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3.7" customHeight="1">
      <c r="A419" s="45"/>
      <c r="B419" s="21"/>
      <c r="C419" s="21"/>
      <c r="D419" s="124"/>
      <c r="E419" s="21"/>
      <c r="F419" s="21"/>
      <c r="G419" s="21"/>
      <c r="H419" s="21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5" customHeight="1">
      <c r="A420" s="35"/>
      <c r="B420" s="35"/>
      <c r="C420" s="36" t="s">
        <v>359</v>
      </c>
      <c r="D420" s="123" t="s">
        <v>360</v>
      </c>
      <c r="E420" s="38" t="s">
        <v>272</v>
      </c>
      <c r="F420" s="39"/>
      <c r="G420" s="39"/>
      <c r="H420" s="40">
        <f>SUM(H421:H433)</f>
        <v>0</v>
      </c>
      <c r="I420" s="73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3.7" customHeight="1">
      <c r="A421" s="26" t="s">
        <v>1</v>
      </c>
      <c r="B421" s="6" t="s">
        <v>66</v>
      </c>
      <c r="C421" s="25">
        <v>6019</v>
      </c>
      <c r="D421" s="8" t="s">
        <v>361</v>
      </c>
      <c r="E421" s="27" t="s">
        <v>145</v>
      </c>
      <c r="F421" s="25">
        <v>2</v>
      </c>
      <c r="G421" s="27"/>
      <c r="H421" s="105">
        <f t="shared" ref="H421:H433" si="32">G421*F421</f>
        <v>0</v>
      </c>
      <c r="I421" s="17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3.7" customHeight="1">
      <c r="A422" s="26" t="s">
        <v>1</v>
      </c>
      <c r="B422" s="6" t="s">
        <v>66</v>
      </c>
      <c r="C422" s="25">
        <v>6010</v>
      </c>
      <c r="D422" s="8" t="s">
        <v>362</v>
      </c>
      <c r="E422" s="27" t="s">
        <v>145</v>
      </c>
      <c r="F422" s="25">
        <v>2</v>
      </c>
      <c r="G422" s="27"/>
      <c r="H422" s="105">
        <f t="shared" si="32"/>
        <v>0</v>
      </c>
      <c r="I422" s="17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27" customHeight="1">
      <c r="A423" s="26" t="s">
        <v>1</v>
      </c>
      <c r="B423" s="6" t="s">
        <v>66</v>
      </c>
      <c r="C423" s="25">
        <v>108</v>
      </c>
      <c r="D423" s="8" t="s">
        <v>363</v>
      </c>
      <c r="E423" s="27" t="s">
        <v>145</v>
      </c>
      <c r="F423" s="25">
        <v>2</v>
      </c>
      <c r="G423" s="27"/>
      <c r="H423" s="105">
        <f t="shared" si="32"/>
        <v>0</v>
      </c>
      <c r="I423" s="17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3.7" customHeight="1">
      <c r="A424" s="26" t="s">
        <v>1</v>
      </c>
      <c r="B424" s="6" t="s">
        <v>66</v>
      </c>
      <c r="C424" s="25">
        <v>3542</v>
      </c>
      <c r="D424" s="8" t="s">
        <v>364</v>
      </c>
      <c r="E424" s="27" t="s">
        <v>145</v>
      </c>
      <c r="F424" s="25">
        <v>7</v>
      </c>
      <c r="G424" s="27"/>
      <c r="H424" s="105">
        <f t="shared" si="32"/>
        <v>0</v>
      </c>
      <c r="I424" s="17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3.7" customHeight="1">
      <c r="A425" s="26" t="s">
        <v>1</v>
      </c>
      <c r="B425" s="6" t="s">
        <v>66</v>
      </c>
      <c r="C425" s="25">
        <v>3529</v>
      </c>
      <c r="D425" s="8" t="s">
        <v>365</v>
      </c>
      <c r="E425" s="27" t="s">
        <v>145</v>
      </c>
      <c r="F425" s="25">
        <v>7</v>
      </c>
      <c r="G425" s="27"/>
      <c r="H425" s="105">
        <f t="shared" si="32"/>
        <v>0</v>
      </c>
      <c r="I425" s="17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3.7" customHeight="1">
      <c r="A426" s="26" t="s">
        <v>1</v>
      </c>
      <c r="B426" s="6" t="s">
        <v>66</v>
      </c>
      <c r="C426" s="25">
        <v>3536</v>
      </c>
      <c r="D426" s="8" t="s">
        <v>366</v>
      </c>
      <c r="E426" s="27" t="s">
        <v>145</v>
      </c>
      <c r="F426" s="25">
        <v>3</v>
      </c>
      <c r="G426" s="27"/>
      <c r="H426" s="105">
        <f t="shared" si="32"/>
        <v>0</v>
      </c>
      <c r="I426" s="17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3.7" customHeight="1">
      <c r="A427" s="26" t="s">
        <v>1</v>
      </c>
      <c r="B427" s="6" t="s">
        <v>66</v>
      </c>
      <c r="C427" s="25">
        <v>3535</v>
      </c>
      <c r="D427" s="8" t="s">
        <v>367</v>
      </c>
      <c r="E427" s="27" t="s">
        <v>145</v>
      </c>
      <c r="F427" s="25">
        <v>4</v>
      </c>
      <c r="G427" s="27"/>
      <c r="H427" s="105">
        <f t="shared" si="32"/>
        <v>0</v>
      </c>
      <c r="I427" s="17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3.7" customHeight="1">
      <c r="A428" s="26" t="s">
        <v>1</v>
      </c>
      <c r="B428" s="6" t="s">
        <v>66</v>
      </c>
      <c r="C428" s="25">
        <v>9906</v>
      </c>
      <c r="D428" s="8" t="s">
        <v>368</v>
      </c>
      <c r="E428" s="27" t="s">
        <v>145</v>
      </c>
      <c r="F428" s="25">
        <v>3</v>
      </c>
      <c r="G428" s="27"/>
      <c r="H428" s="105">
        <f t="shared" si="32"/>
        <v>0</v>
      </c>
      <c r="I428" s="17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3.7" customHeight="1">
      <c r="A429" s="26" t="s">
        <v>1</v>
      </c>
      <c r="B429" s="6" t="s">
        <v>66</v>
      </c>
      <c r="C429" s="25">
        <v>9894</v>
      </c>
      <c r="D429" s="8" t="s">
        <v>369</v>
      </c>
      <c r="E429" s="27" t="s">
        <v>145</v>
      </c>
      <c r="F429" s="25">
        <v>1</v>
      </c>
      <c r="G429" s="27"/>
      <c r="H429" s="105">
        <f t="shared" si="32"/>
        <v>0</v>
      </c>
      <c r="I429" s="17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27" customHeight="1">
      <c r="A430" s="26" t="s">
        <v>1</v>
      </c>
      <c r="B430" s="6" t="s">
        <v>66</v>
      </c>
      <c r="C430" s="25">
        <v>7141</v>
      </c>
      <c r="D430" s="8" t="s">
        <v>370</v>
      </c>
      <c r="E430" s="27" t="s">
        <v>145</v>
      </c>
      <c r="F430" s="25">
        <v>1</v>
      </c>
      <c r="G430" s="27"/>
      <c r="H430" s="105">
        <f t="shared" si="32"/>
        <v>0</v>
      </c>
      <c r="I430" s="17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3.7" customHeight="1">
      <c r="A431" s="26" t="s">
        <v>1</v>
      </c>
      <c r="B431" s="6" t="s">
        <v>66</v>
      </c>
      <c r="C431" s="27" t="s">
        <v>285</v>
      </c>
      <c r="D431" s="8" t="s">
        <v>286</v>
      </c>
      <c r="E431" s="27" t="s">
        <v>3</v>
      </c>
      <c r="F431" s="25">
        <v>5</v>
      </c>
      <c r="G431" s="27"/>
      <c r="H431" s="105">
        <f t="shared" si="32"/>
        <v>0</v>
      </c>
      <c r="I431" s="17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27" customHeight="1">
      <c r="A432" s="26" t="s">
        <v>1</v>
      </c>
      <c r="B432" s="6" t="s">
        <v>78</v>
      </c>
      <c r="C432" s="27" t="s">
        <v>287</v>
      </c>
      <c r="D432" s="8" t="s">
        <v>288</v>
      </c>
      <c r="E432" s="27" t="s">
        <v>70</v>
      </c>
      <c r="F432" s="25">
        <v>10</v>
      </c>
      <c r="G432" s="27"/>
      <c r="H432" s="105">
        <f t="shared" si="32"/>
        <v>0</v>
      </c>
      <c r="I432" s="17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27" customHeight="1">
      <c r="A433" s="26" t="s">
        <v>1</v>
      </c>
      <c r="B433" s="6" t="s">
        <v>78</v>
      </c>
      <c r="C433" s="27" t="s">
        <v>289</v>
      </c>
      <c r="D433" s="8" t="s">
        <v>290</v>
      </c>
      <c r="E433" s="27" t="s">
        <v>70</v>
      </c>
      <c r="F433" s="25">
        <v>10</v>
      </c>
      <c r="G433" s="27"/>
      <c r="H433" s="105">
        <f t="shared" si="32"/>
        <v>0</v>
      </c>
      <c r="I433" s="17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3.7" customHeight="1">
      <c r="A434" s="102"/>
      <c r="B434" s="103"/>
      <c r="C434" s="21"/>
      <c r="D434" s="46"/>
      <c r="E434" s="21"/>
      <c r="F434" s="21"/>
      <c r="G434" s="142"/>
      <c r="H434" s="119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5" customHeight="1">
      <c r="A435" s="35"/>
      <c r="B435" s="35"/>
      <c r="C435" s="36" t="s">
        <v>371</v>
      </c>
      <c r="D435" s="37" t="s">
        <v>372</v>
      </c>
      <c r="E435" s="38" t="s">
        <v>272</v>
      </c>
      <c r="F435" s="39"/>
      <c r="G435" s="39"/>
      <c r="H435" s="40">
        <f>SUM(H436:H442)</f>
        <v>0</v>
      </c>
      <c r="I435" s="73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27" customHeight="1">
      <c r="A436" s="26" t="s">
        <v>1</v>
      </c>
      <c r="B436" s="6" t="s">
        <v>78</v>
      </c>
      <c r="C436" s="25">
        <v>93358</v>
      </c>
      <c r="D436" s="8" t="s">
        <v>261</v>
      </c>
      <c r="E436" s="27" t="s">
        <v>63</v>
      </c>
      <c r="F436" s="25">
        <v>9</v>
      </c>
      <c r="G436" s="25"/>
      <c r="H436" s="100">
        <f t="shared" ref="H436:H441" si="33">G436*F436</f>
        <v>0</v>
      </c>
      <c r="I436" s="17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40.35" customHeight="1">
      <c r="A437" s="26" t="s">
        <v>1</v>
      </c>
      <c r="B437" s="6" t="s">
        <v>78</v>
      </c>
      <c r="C437" s="27" t="s">
        <v>373</v>
      </c>
      <c r="D437" s="8" t="s">
        <v>374</v>
      </c>
      <c r="E437" s="27" t="s">
        <v>4</v>
      </c>
      <c r="F437" s="25">
        <v>4</v>
      </c>
      <c r="G437" s="25"/>
      <c r="H437" s="100">
        <f t="shared" si="33"/>
        <v>0</v>
      </c>
      <c r="I437" s="17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40.35" customHeight="1">
      <c r="A438" s="26" t="s">
        <v>1</v>
      </c>
      <c r="B438" s="6" t="s">
        <v>78</v>
      </c>
      <c r="C438" s="27" t="s">
        <v>375</v>
      </c>
      <c r="D438" s="8" t="s">
        <v>376</v>
      </c>
      <c r="E438" s="27" t="s">
        <v>4</v>
      </c>
      <c r="F438" s="25">
        <v>5</v>
      </c>
      <c r="G438" s="25"/>
      <c r="H438" s="100">
        <f t="shared" si="33"/>
        <v>0</v>
      </c>
      <c r="I438" s="17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27" customHeight="1">
      <c r="A439" s="26" t="s">
        <v>1</v>
      </c>
      <c r="B439" s="6" t="s">
        <v>78</v>
      </c>
      <c r="C439" s="25">
        <v>96546</v>
      </c>
      <c r="D439" s="8" t="s">
        <v>377</v>
      </c>
      <c r="E439" s="27" t="s">
        <v>65</v>
      </c>
      <c r="F439" s="25">
        <v>12</v>
      </c>
      <c r="G439" s="25"/>
      <c r="H439" s="100">
        <f t="shared" si="33"/>
        <v>0</v>
      </c>
      <c r="I439" s="17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27" customHeight="1">
      <c r="A440" s="26" t="s">
        <v>1</v>
      </c>
      <c r="B440" s="6" t="s">
        <v>78</v>
      </c>
      <c r="C440" s="27" t="s">
        <v>378</v>
      </c>
      <c r="D440" s="8" t="s">
        <v>379</v>
      </c>
      <c r="E440" s="27" t="s">
        <v>63</v>
      </c>
      <c r="F440" s="25">
        <v>3</v>
      </c>
      <c r="G440" s="27"/>
      <c r="H440" s="100">
        <f t="shared" si="33"/>
        <v>0</v>
      </c>
      <c r="I440" s="17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27" customHeight="1">
      <c r="A441" s="26" t="s">
        <v>1</v>
      </c>
      <c r="B441" s="6" t="s">
        <v>78</v>
      </c>
      <c r="C441" s="25">
        <v>92873</v>
      </c>
      <c r="D441" s="8" t="s">
        <v>380</v>
      </c>
      <c r="E441" s="27" t="s">
        <v>63</v>
      </c>
      <c r="F441" s="25">
        <v>3</v>
      </c>
      <c r="G441" s="27"/>
      <c r="H441" s="100">
        <f t="shared" si="33"/>
        <v>0</v>
      </c>
      <c r="I441" s="17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3.7" customHeight="1">
      <c r="A442" s="45"/>
      <c r="B442" s="45"/>
      <c r="C442" s="21"/>
      <c r="D442" s="117"/>
      <c r="E442" s="21"/>
      <c r="F442" s="21"/>
      <c r="G442" s="21"/>
      <c r="H442" s="21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4.85" customHeight="1">
      <c r="A443" s="35"/>
      <c r="B443" s="35"/>
      <c r="C443" s="36" t="s">
        <v>381</v>
      </c>
      <c r="D443" s="37" t="s">
        <v>382</v>
      </c>
      <c r="E443" s="38" t="s">
        <v>3</v>
      </c>
      <c r="F443" s="39"/>
      <c r="G443" s="39"/>
      <c r="H443" s="40">
        <f>SUM(H444:H451)</f>
        <v>0</v>
      </c>
      <c r="I443" s="17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3.7" customHeight="1">
      <c r="A444" s="26" t="s">
        <v>1</v>
      </c>
      <c r="B444" s="6" t="s">
        <v>66</v>
      </c>
      <c r="C444" s="25">
        <v>31</v>
      </c>
      <c r="D444" s="8" t="s">
        <v>383</v>
      </c>
      <c r="E444" s="27" t="s">
        <v>65</v>
      </c>
      <c r="F444" s="25">
        <v>60</v>
      </c>
      <c r="G444" s="25"/>
      <c r="H444" s="25">
        <f t="shared" ref="H444:H451" si="34">G444*F444</f>
        <v>0</v>
      </c>
      <c r="I444" s="17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40.35" customHeight="1">
      <c r="A445" s="26" t="s">
        <v>1</v>
      </c>
      <c r="B445" s="27" t="s">
        <v>5</v>
      </c>
      <c r="C445" s="27" t="s">
        <v>384</v>
      </c>
      <c r="D445" s="8" t="s">
        <v>385</v>
      </c>
      <c r="E445" s="27" t="s">
        <v>65</v>
      </c>
      <c r="F445" s="25">
        <v>60</v>
      </c>
      <c r="G445" s="25"/>
      <c r="H445" s="100">
        <f t="shared" si="34"/>
        <v>0</v>
      </c>
      <c r="I445" s="17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27" customHeight="1">
      <c r="A446" s="26" t="s">
        <v>1</v>
      </c>
      <c r="B446" s="6" t="s">
        <v>78</v>
      </c>
      <c r="C446" s="27" t="s">
        <v>194</v>
      </c>
      <c r="D446" s="8" t="s">
        <v>62</v>
      </c>
      <c r="E446" s="27" t="s">
        <v>63</v>
      </c>
      <c r="F446" s="25">
        <f>4.5*2.5*0.15</f>
        <v>1.6875</v>
      </c>
      <c r="G446" s="25"/>
      <c r="H446" s="25">
        <f t="shared" si="34"/>
        <v>0</v>
      </c>
      <c r="I446" s="17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27" customHeight="1">
      <c r="A447" s="26" t="s">
        <v>1</v>
      </c>
      <c r="B447" s="6" t="s">
        <v>78</v>
      </c>
      <c r="C447" s="25">
        <v>92873</v>
      </c>
      <c r="D447" s="8" t="s">
        <v>380</v>
      </c>
      <c r="E447" s="27" t="s">
        <v>63</v>
      </c>
      <c r="F447" s="25">
        <f>F446</f>
        <v>1.6875</v>
      </c>
      <c r="G447" s="27"/>
      <c r="H447" s="100">
        <f t="shared" si="34"/>
        <v>0</v>
      </c>
      <c r="I447" s="17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27" customHeight="1">
      <c r="A448" s="26" t="s">
        <v>1</v>
      </c>
      <c r="B448" s="6" t="s">
        <v>66</v>
      </c>
      <c r="C448" s="27" t="s">
        <v>195</v>
      </c>
      <c r="D448" s="8" t="s">
        <v>67</v>
      </c>
      <c r="E448" s="27" t="s">
        <v>53</v>
      </c>
      <c r="F448" s="25">
        <v>30</v>
      </c>
      <c r="G448" s="27"/>
      <c r="H448" s="25">
        <f t="shared" si="34"/>
        <v>0</v>
      </c>
      <c r="I448" s="17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3.7" customHeight="1">
      <c r="A449" s="26" t="s">
        <v>1</v>
      </c>
      <c r="B449" s="6" t="s">
        <v>66</v>
      </c>
      <c r="C449" s="27" t="s">
        <v>196</v>
      </c>
      <c r="D449" s="8" t="s">
        <v>68</v>
      </c>
      <c r="E449" s="27" t="s">
        <v>65</v>
      </c>
      <c r="F449" s="25">
        <v>0.08</v>
      </c>
      <c r="G449" s="27"/>
      <c r="H449" s="25">
        <f t="shared" si="34"/>
        <v>0</v>
      </c>
      <c r="I449" s="17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3.7" customHeight="1">
      <c r="A450" s="26" t="s">
        <v>1</v>
      </c>
      <c r="B450" s="6" t="s">
        <v>78</v>
      </c>
      <c r="C450" s="27" t="s">
        <v>199</v>
      </c>
      <c r="D450" s="8" t="s">
        <v>69</v>
      </c>
      <c r="E450" s="27" t="s">
        <v>70</v>
      </c>
      <c r="F450" s="25">
        <v>10</v>
      </c>
      <c r="G450" s="27"/>
      <c r="H450" s="25">
        <f t="shared" si="34"/>
        <v>0</v>
      </c>
      <c r="I450" s="17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3.7" customHeight="1">
      <c r="A451" s="26" t="s">
        <v>1</v>
      </c>
      <c r="B451" s="6" t="s">
        <v>78</v>
      </c>
      <c r="C451" s="27" t="s">
        <v>103</v>
      </c>
      <c r="D451" s="8" t="s">
        <v>71</v>
      </c>
      <c r="E451" s="27" t="s">
        <v>70</v>
      </c>
      <c r="F451" s="25">
        <v>10</v>
      </c>
      <c r="G451" s="27"/>
      <c r="H451" s="25">
        <f t="shared" si="34"/>
        <v>0</v>
      </c>
      <c r="I451" s="17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3.7" customHeight="1">
      <c r="A452" s="45"/>
      <c r="B452" s="20"/>
      <c r="C452" s="21"/>
      <c r="D452" s="124"/>
      <c r="E452" s="21"/>
      <c r="F452" s="21"/>
      <c r="G452" s="20"/>
      <c r="H452" s="20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4.85" customHeight="1">
      <c r="A453" s="35"/>
      <c r="B453" s="35"/>
      <c r="C453" s="36" t="s">
        <v>386</v>
      </c>
      <c r="D453" s="123" t="s">
        <v>387</v>
      </c>
      <c r="E453" s="38" t="s">
        <v>272</v>
      </c>
      <c r="F453" s="39"/>
      <c r="G453" s="39"/>
      <c r="H453" s="40">
        <f>SUM(H454:H464)</f>
        <v>0</v>
      </c>
      <c r="I453" s="17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3.7" customHeight="1">
      <c r="A454" s="26" t="s">
        <v>1</v>
      </c>
      <c r="B454" s="6" t="s">
        <v>66</v>
      </c>
      <c r="C454" s="25">
        <v>36378</v>
      </c>
      <c r="D454" s="8" t="s">
        <v>339</v>
      </c>
      <c r="E454" s="27" t="s">
        <v>206</v>
      </c>
      <c r="F454" s="25">
        <v>10</v>
      </c>
      <c r="G454" s="27"/>
      <c r="H454" s="105">
        <f t="shared" ref="H454:H464" si="35">G454*F454</f>
        <v>0</v>
      </c>
      <c r="I454" s="17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3.7" customHeight="1">
      <c r="A455" s="26" t="s">
        <v>1</v>
      </c>
      <c r="B455" s="6" t="s">
        <v>66</v>
      </c>
      <c r="C455" s="25">
        <v>36379</v>
      </c>
      <c r="D455" s="8" t="s">
        <v>388</v>
      </c>
      <c r="E455" s="27" t="s">
        <v>206</v>
      </c>
      <c r="F455" s="25">
        <v>10</v>
      </c>
      <c r="G455" s="27"/>
      <c r="H455" s="105">
        <f t="shared" si="35"/>
        <v>0</v>
      </c>
      <c r="I455" s="17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26.25">
      <c r="A456" s="26" t="s">
        <v>1</v>
      </c>
      <c r="B456" s="6" t="s">
        <v>66</v>
      </c>
      <c r="C456" s="25">
        <v>7143</v>
      </c>
      <c r="D456" s="8" t="s">
        <v>389</v>
      </c>
      <c r="E456" s="27" t="s">
        <v>145</v>
      </c>
      <c r="F456" s="25">
        <v>2</v>
      </c>
      <c r="G456" s="27"/>
      <c r="H456" s="105">
        <f t="shared" si="35"/>
        <v>0</v>
      </c>
      <c r="I456" s="17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26.25">
      <c r="A457" s="26" t="s">
        <v>1</v>
      </c>
      <c r="B457" s="6" t="s">
        <v>66</v>
      </c>
      <c r="C457" s="25">
        <v>7144</v>
      </c>
      <c r="D457" s="8" t="s">
        <v>390</v>
      </c>
      <c r="E457" s="27" t="s">
        <v>145</v>
      </c>
      <c r="F457" s="25">
        <v>4</v>
      </c>
      <c r="G457" s="27"/>
      <c r="H457" s="105">
        <f t="shared" si="35"/>
        <v>0</v>
      </c>
      <c r="I457" s="17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3.7" customHeight="1">
      <c r="A458" s="26" t="s">
        <v>1</v>
      </c>
      <c r="B458" s="6" t="s">
        <v>66</v>
      </c>
      <c r="C458" s="25">
        <v>3529</v>
      </c>
      <c r="D458" s="8" t="s">
        <v>365</v>
      </c>
      <c r="E458" s="27" t="s">
        <v>145</v>
      </c>
      <c r="F458" s="25">
        <v>4</v>
      </c>
      <c r="G458" s="27"/>
      <c r="H458" s="105">
        <f t="shared" si="35"/>
        <v>0</v>
      </c>
      <c r="I458" s="17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3.7" customHeight="1">
      <c r="A459" s="26" t="s">
        <v>1</v>
      </c>
      <c r="B459" s="6" t="s">
        <v>66</v>
      </c>
      <c r="C459" s="25">
        <v>3540</v>
      </c>
      <c r="D459" s="8" t="s">
        <v>391</v>
      </c>
      <c r="E459" s="27" t="s">
        <v>145</v>
      </c>
      <c r="F459" s="25">
        <v>4</v>
      </c>
      <c r="G459" s="27"/>
      <c r="H459" s="105">
        <f t="shared" si="35"/>
        <v>0</v>
      </c>
      <c r="I459" s="17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3.7" customHeight="1">
      <c r="A460" s="26" t="s">
        <v>1</v>
      </c>
      <c r="B460" s="6" t="s">
        <v>66</v>
      </c>
      <c r="C460" s="25">
        <v>6028</v>
      </c>
      <c r="D460" s="8" t="s">
        <v>392</v>
      </c>
      <c r="E460" s="27" t="s">
        <v>145</v>
      </c>
      <c r="F460" s="25">
        <v>2</v>
      </c>
      <c r="G460" s="27"/>
      <c r="H460" s="105">
        <f t="shared" si="35"/>
        <v>0</v>
      </c>
      <c r="I460" s="17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27" customHeight="1">
      <c r="A461" s="26" t="s">
        <v>1</v>
      </c>
      <c r="B461" s="6" t="s">
        <v>66</v>
      </c>
      <c r="C461" s="25">
        <v>10408</v>
      </c>
      <c r="D461" s="8" t="s">
        <v>393</v>
      </c>
      <c r="E461" s="27" t="s">
        <v>145</v>
      </c>
      <c r="F461" s="25">
        <v>2</v>
      </c>
      <c r="G461" s="27"/>
      <c r="H461" s="105">
        <f t="shared" si="35"/>
        <v>0</v>
      </c>
      <c r="I461" s="17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27" customHeight="1">
      <c r="A462" s="26" t="s">
        <v>1</v>
      </c>
      <c r="B462" s="6" t="s">
        <v>66</v>
      </c>
      <c r="C462" s="143">
        <v>12898</v>
      </c>
      <c r="D462" s="8" t="s">
        <v>394</v>
      </c>
      <c r="E462" s="16" t="s">
        <v>145</v>
      </c>
      <c r="F462" s="25">
        <v>2</v>
      </c>
      <c r="G462" s="27"/>
      <c r="H462" s="105">
        <f t="shared" si="35"/>
        <v>0</v>
      </c>
      <c r="I462" s="17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27" customHeight="1">
      <c r="A463" s="26" t="s">
        <v>1</v>
      </c>
      <c r="B463" s="6" t="s">
        <v>78</v>
      </c>
      <c r="C463" s="144" t="s">
        <v>287</v>
      </c>
      <c r="D463" s="8" t="s">
        <v>288</v>
      </c>
      <c r="E463" s="27" t="s">
        <v>70</v>
      </c>
      <c r="F463" s="25">
        <v>10</v>
      </c>
      <c r="G463" s="27"/>
      <c r="H463" s="105">
        <f t="shared" si="35"/>
        <v>0</v>
      </c>
      <c r="I463" s="17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26.25">
      <c r="A464" s="26" t="s">
        <v>1</v>
      </c>
      <c r="B464" s="6" t="s">
        <v>78</v>
      </c>
      <c r="C464" s="144" t="s">
        <v>289</v>
      </c>
      <c r="D464" s="8" t="s">
        <v>290</v>
      </c>
      <c r="E464" s="27" t="s">
        <v>70</v>
      </c>
      <c r="F464" s="25">
        <v>10</v>
      </c>
      <c r="G464" s="27"/>
      <c r="H464" s="105">
        <f t="shared" si="35"/>
        <v>0</v>
      </c>
      <c r="I464" s="17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3.7" customHeight="1">
      <c r="A465" s="106"/>
      <c r="B465" s="106"/>
      <c r="C465" s="1"/>
      <c r="D465" s="145"/>
      <c r="E465" s="1"/>
      <c r="F465" s="1"/>
      <c r="G465" s="1"/>
      <c r="H465" s="1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3.7" customHeight="1">
      <c r="A466" s="35"/>
      <c r="B466" s="35"/>
      <c r="C466" s="36" t="s">
        <v>52</v>
      </c>
      <c r="D466" s="123" t="s">
        <v>395</v>
      </c>
      <c r="E466" s="38" t="s">
        <v>53</v>
      </c>
      <c r="F466" s="39"/>
      <c r="G466" s="39"/>
      <c r="H466" s="40">
        <f>SUM(H467:H470)</f>
        <v>0</v>
      </c>
      <c r="I466" s="15"/>
      <c r="J466" s="15"/>
      <c r="K466" s="163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3.7" customHeight="1">
      <c r="A467" s="26"/>
      <c r="B467" s="6" t="s">
        <v>66</v>
      </c>
      <c r="C467" s="143" t="s">
        <v>396</v>
      </c>
      <c r="D467" s="8" t="s">
        <v>397</v>
      </c>
      <c r="E467" s="27" t="s">
        <v>398</v>
      </c>
      <c r="F467" s="25">
        <f>1.2*1/0.1</f>
        <v>11.999999999999998</v>
      </c>
      <c r="G467" s="27"/>
      <c r="H467" s="105">
        <f t="shared" ref="H467:H474" si="36">+G467*F467</f>
        <v>0</v>
      </c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3.7" customHeight="1">
      <c r="A468" s="26"/>
      <c r="B468" s="6" t="s">
        <v>78</v>
      </c>
      <c r="C468" s="143" t="s">
        <v>103</v>
      </c>
      <c r="D468" s="8" t="s">
        <v>71</v>
      </c>
      <c r="E468" s="27" t="s">
        <v>399</v>
      </c>
      <c r="F468" s="25">
        <f>15/60</f>
        <v>0.25</v>
      </c>
      <c r="G468" s="27"/>
      <c r="H468" s="105">
        <f t="shared" si="36"/>
        <v>0</v>
      </c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3.7" customHeight="1">
      <c r="A469" s="26"/>
      <c r="B469" s="6" t="s">
        <v>78</v>
      </c>
      <c r="C469" s="143" t="s">
        <v>400</v>
      </c>
      <c r="D469" s="8" t="s">
        <v>401</v>
      </c>
      <c r="E469" s="27" t="s">
        <v>399</v>
      </c>
      <c r="F469" s="105">
        <f>10/60</f>
        <v>0.16666666666666666</v>
      </c>
      <c r="G469" s="27"/>
      <c r="H469" s="105">
        <f t="shared" si="36"/>
        <v>0</v>
      </c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3.7" customHeight="1">
      <c r="A470" s="26"/>
      <c r="B470" s="6" t="s">
        <v>78</v>
      </c>
      <c r="C470" s="143" t="s">
        <v>402</v>
      </c>
      <c r="D470" s="8" t="s">
        <v>403</v>
      </c>
      <c r="E470" s="27" t="s">
        <v>404</v>
      </c>
      <c r="F470" s="25">
        <f>0.15*1.2</f>
        <v>0.18</v>
      </c>
      <c r="G470" s="27"/>
      <c r="H470" s="105">
        <f t="shared" si="36"/>
        <v>0</v>
      </c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30">
      <c r="A471" s="35"/>
      <c r="B471" s="35"/>
      <c r="C471" s="36" t="s">
        <v>6</v>
      </c>
      <c r="D471" s="123" t="s">
        <v>7</v>
      </c>
      <c r="E471" s="38" t="s">
        <v>3</v>
      </c>
      <c r="F471" s="39"/>
      <c r="G471" s="39"/>
      <c r="H471" s="40">
        <f>SUM(H472:H474)</f>
        <v>0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24.75">
      <c r="A472" s="146" t="s">
        <v>1</v>
      </c>
      <c r="B472" s="147" t="s">
        <v>78</v>
      </c>
      <c r="C472" s="148" t="s">
        <v>405</v>
      </c>
      <c r="D472" s="149" t="s">
        <v>406</v>
      </c>
      <c r="E472" s="150" t="s">
        <v>4</v>
      </c>
      <c r="F472" s="151">
        <v>35</v>
      </c>
      <c r="G472" s="152"/>
      <c r="H472" s="153">
        <f t="shared" si="36"/>
        <v>0</v>
      </c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3.7" customHeight="1">
      <c r="A473" s="154"/>
      <c r="B473" s="147" t="s">
        <v>11</v>
      </c>
      <c r="C473" s="155" t="s">
        <v>407</v>
      </c>
      <c r="D473" s="156" t="s">
        <v>408</v>
      </c>
      <c r="E473" s="157" t="s">
        <v>3</v>
      </c>
      <c r="F473" s="155">
        <v>1</v>
      </c>
      <c r="G473" s="157"/>
      <c r="H473" s="153">
        <f t="shared" si="36"/>
        <v>0</v>
      </c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26.25">
      <c r="A474" s="147" t="s">
        <v>1</v>
      </c>
      <c r="B474" s="147" t="s">
        <v>66</v>
      </c>
      <c r="C474" s="158">
        <v>11895</v>
      </c>
      <c r="D474" s="159" t="s">
        <v>409</v>
      </c>
      <c r="E474" s="160" t="s">
        <v>410</v>
      </c>
      <c r="F474" s="161">
        <v>1</v>
      </c>
      <c r="G474" s="162"/>
      <c r="H474" s="153">
        <f t="shared" si="36"/>
        <v>0</v>
      </c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3.7" customHeight="1">
      <c r="A475" s="35"/>
      <c r="B475" s="35"/>
      <c r="C475" s="36"/>
      <c r="D475" s="123"/>
      <c r="E475" s="38"/>
      <c r="F475" s="39"/>
      <c r="G475" s="39"/>
      <c r="H475" s="40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5">
      <c r="A476" s="26"/>
      <c r="B476" s="6"/>
      <c r="C476" s="143"/>
      <c r="D476" s="8"/>
      <c r="E476" s="27"/>
      <c r="F476" s="25"/>
      <c r="G476" s="27"/>
      <c r="H476" s="10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5">
      <c r="A477" s="26"/>
      <c r="B477" s="6"/>
      <c r="C477" s="143"/>
      <c r="D477" s="8"/>
      <c r="E477" s="27"/>
      <c r="F477" s="25"/>
      <c r="G477" s="27"/>
      <c r="H477" s="10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5">
      <c r="A478" s="26"/>
      <c r="B478" s="6"/>
      <c r="C478" s="143"/>
      <c r="D478" s="8"/>
      <c r="E478" s="27"/>
      <c r="F478" s="105"/>
      <c r="G478" s="27"/>
      <c r="H478" s="10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5">
      <c r="A479" s="26"/>
      <c r="B479" s="6"/>
      <c r="C479" s="143"/>
      <c r="D479" s="8"/>
      <c r="E479" s="27"/>
      <c r="F479" s="25"/>
      <c r="G479" s="27"/>
      <c r="H479" s="10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3.7" customHeight="1">
      <c r="A480" s="30"/>
      <c r="B480" s="30"/>
      <c r="C480" s="13"/>
      <c r="D480" s="111"/>
      <c r="E480" s="13"/>
      <c r="F480" s="13"/>
      <c r="G480" s="13"/>
      <c r="H480" s="13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3.7" customHeight="1">
      <c r="A481" s="30"/>
      <c r="B481" s="30"/>
      <c r="C481" s="13"/>
      <c r="D481" s="111"/>
      <c r="E481" s="13"/>
      <c r="F481" s="13"/>
      <c r="G481" s="13"/>
      <c r="H481" s="13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3.7" customHeight="1">
      <c r="A482" s="30"/>
      <c r="B482" s="30"/>
      <c r="C482" s="13"/>
      <c r="D482" s="111"/>
      <c r="E482" s="13"/>
      <c r="F482" s="13"/>
      <c r="G482" s="13"/>
      <c r="H482" s="13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3.7" customHeight="1">
      <c r="A483" s="30"/>
      <c r="B483" s="30"/>
      <c r="C483" s="13"/>
      <c r="D483" s="111"/>
      <c r="E483" s="13"/>
      <c r="F483" s="13"/>
      <c r="G483" s="13"/>
      <c r="H483" s="13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3.7" customHeight="1">
      <c r="A484" s="30"/>
      <c r="B484" s="30"/>
      <c r="C484" s="13"/>
      <c r="D484" s="111"/>
      <c r="E484" s="13"/>
      <c r="F484" s="13"/>
      <c r="G484" s="13"/>
      <c r="H484" s="13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3.7" customHeight="1">
      <c r="A485" s="30"/>
      <c r="B485" s="30"/>
      <c r="C485" s="13"/>
      <c r="D485" s="111"/>
      <c r="E485" s="13"/>
      <c r="F485" s="13"/>
      <c r="G485" s="13"/>
      <c r="H485" s="13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3.7" customHeight="1">
      <c r="A486" s="30"/>
      <c r="B486" s="30"/>
      <c r="C486" s="13"/>
      <c r="D486" s="111"/>
      <c r="E486" s="13"/>
      <c r="F486" s="13"/>
      <c r="G486" s="13"/>
      <c r="H486" s="13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3.7" customHeight="1">
      <c r="A487" s="30"/>
      <c r="B487" s="30"/>
      <c r="C487" s="13"/>
      <c r="D487" s="111"/>
      <c r="E487" s="13"/>
      <c r="F487" s="13"/>
      <c r="G487" s="13"/>
      <c r="H487" s="13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3.7" customHeight="1">
      <c r="A488" s="30"/>
      <c r="B488" s="30"/>
      <c r="C488" s="13"/>
      <c r="D488" s="111"/>
      <c r="E488" s="13"/>
      <c r="F488" s="13"/>
      <c r="G488" s="13"/>
      <c r="H488" s="13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3.7" customHeight="1">
      <c r="A489" s="30"/>
      <c r="B489" s="30"/>
      <c r="C489" s="13"/>
      <c r="D489" s="111"/>
      <c r="E489" s="13"/>
      <c r="F489" s="13"/>
      <c r="G489" s="13"/>
      <c r="H489" s="13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3.7" customHeight="1">
      <c r="A490" s="30"/>
      <c r="B490" s="30"/>
      <c r="C490" s="13"/>
      <c r="D490" s="111"/>
      <c r="E490" s="13"/>
      <c r="F490" s="13"/>
      <c r="G490" s="13"/>
      <c r="H490" s="13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3.7" customHeight="1">
      <c r="A491" s="30"/>
      <c r="B491" s="30"/>
      <c r="C491" s="13"/>
      <c r="D491" s="111"/>
      <c r="E491" s="13"/>
      <c r="F491" s="13"/>
      <c r="G491" s="13"/>
      <c r="H491" s="13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3.7" customHeight="1">
      <c r="A492" s="30"/>
      <c r="B492" s="30"/>
      <c r="C492" s="13"/>
      <c r="D492" s="111"/>
      <c r="E492" s="13"/>
      <c r="F492" s="13"/>
      <c r="G492" s="13"/>
      <c r="H492" s="13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3.7" customHeight="1">
      <c r="A493" s="30"/>
      <c r="B493" s="30"/>
      <c r="C493" s="13"/>
      <c r="D493" s="111"/>
      <c r="E493" s="13"/>
      <c r="F493" s="13"/>
      <c r="G493" s="13"/>
      <c r="H493" s="13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3.7" customHeight="1">
      <c r="A494" s="30"/>
      <c r="B494" s="30"/>
      <c r="C494" s="13"/>
      <c r="D494" s="111"/>
      <c r="E494" s="13"/>
      <c r="F494" s="13"/>
      <c r="G494" s="13"/>
      <c r="H494" s="13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3.7" customHeight="1">
      <c r="A495" s="30"/>
      <c r="B495" s="30"/>
      <c r="C495" s="13"/>
      <c r="D495" s="111"/>
      <c r="E495" s="13"/>
      <c r="F495" s="13"/>
      <c r="G495" s="13"/>
      <c r="H495" s="13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3.7" customHeight="1">
      <c r="A496" s="30"/>
      <c r="B496" s="30"/>
      <c r="C496" s="13"/>
      <c r="D496" s="111"/>
      <c r="E496" s="13"/>
      <c r="F496" s="13"/>
      <c r="G496" s="13"/>
      <c r="H496" s="13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3.7" customHeight="1">
      <c r="A497" s="30"/>
      <c r="B497" s="30"/>
      <c r="C497" s="13"/>
      <c r="D497" s="111"/>
      <c r="E497" s="13"/>
      <c r="F497" s="13"/>
      <c r="G497" s="13"/>
      <c r="H497" s="13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3.7" customHeight="1">
      <c r="A498" s="30"/>
      <c r="B498" s="30"/>
      <c r="C498" s="13"/>
      <c r="D498" s="111"/>
      <c r="E498" s="13"/>
      <c r="F498" s="13"/>
      <c r="G498" s="13"/>
      <c r="H498" s="13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3.7" customHeight="1">
      <c r="A499" s="30"/>
      <c r="B499" s="30"/>
      <c r="C499" s="13"/>
      <c r="D499" s="111"/>
      <c r="E499" s="13"/>
      <c r="F499" s="13"/>
      <c r="G499" s="13"/>
      <c r="H499" s="13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3.7" customHeight="1">
      <c r="A500" s="30"/>
      <c r="B500" s="30"/>
      <c r="C500" s="13"/>
      <c r="D500" s="111"/>
      <c r="E500" s="13"/>
      <c r="F500" s="13"/>
      <c r="G500" s="13"/>
      <c r="H500" s="13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3.7" customHeight="1">
      <c r="A501" s="30"/>
      <c r="B501" s="30"/>
      <c r="C501" s="13"/>
      <c r="D501" s="111"/>
      <c r="E501" s="13"/>
      <c r="F501" s="13"/>
      <c r="G501" s="13"/>
      <c r="H501" s="13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3.7" customHeight="1">
      <c r="A502" s="30"/>
      <c r="B502" s="30"/>
      <c r="C502" s="13"/>
      <c r="D502" s="111"/>
      <c r="E502" s="13"/>
      <c r="F502" s="13"/>
      <c r="G502" s="13"/>
      <c r="H502" s="13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3.7" customHeight="1">
      <c r="A503" s="30"/>
      <c r="B503" s="30"/>
      <c r="C503" s="13"/>
      <c r="D503" s="111"/>
      <c r="E503" s="13"/>
      <c r="F503" s="13"/>
      <c r="G503" s="13"/>
      <c r="H503" s="13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3.7" customHeight="1">
      <c r="A504" s="30"/>
      <c r="B504" s="30"/>
      <c r="C504" s="13"/>
      <c r="D504" s="111"/>
      <c r="E504" s="13"/>
      <c r="F504" s="13"/>
      <c r="G504" s="13"/>
      <c r="H504" s="13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3.7" customHeight="1">
      <c r="A505" s="30"/>
      <c r="B505" s="30"/>
      <c r="C505" s="13"/>
      <c r="D505" s="111"/>
      <c r="E505" s="13"/>
      <c r="F505" s="13"/>
      <c r="G505" s="13"/>
      <c r="H505" s="13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3.7" customHeight="1">
      <c r="A506" s="30"/>
      <c r="B506" s="30"/>
      <c r="C506" s="13"/>
      <c r="D506" s="111"/>
      <c r="E506" s="13"/>
      <c r="F506" s="13"/>
      <c r="G506" s="13"/>
      <c r="H506" s="13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3.7" customHeight="1">
      <c r="A507" s="30"/>
      <c r="B507" s="30"/>
      <c r="C507" s="13"/>
      <c r="D507" s="111"/>
      <c r="E507" s="13"/>
      <c r="F507" s="13"/>
      <c r="G507" s="13"/>
      <c r="H507" s="13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3.7" customHeight="1">
      <c r="A508" s="30"/>
      <c r="B508" s="30"/>
      <c r="C508" s="13"/>
      <c r="D508" s="111"/>
      <c r="E508" s="13"/>
      <c r="F508" s="13"/>
      <c r="G508" s="13"/>
      <c r="H508" s="13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3.7" customHeight="1">
      <c r="A509" s="30"/>
      <c r="B509" s="30"/>
      <c r="C509" s="13"/>
      <c r="D509" s="111"/>
      <c r="E509" s="13"/>
      <c r="F509" s="13"/>
      <c r="G509" s="13"/>
      <c r="H509" s="13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3.7" customHeight="1">
      <c r="A510" s="30"/>
      <c r="B510" s="30"/>
      <c r="C510" s="13"/>
      <c r="D510" s="111"/>
      <c r="E510" s="13"/>
      <c r="F510" s="13"/>
      <c r="G510" s="13"/>
      <c r="H510" s="13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3.7" customHeight="1">
      <c r="A511" s="30"/>
      <c r="B511" s="30"/>
      <c r="C511" s="13"/>
      <c r="D511" s="111"/>
      <c r="E511" s="13"/>
      <c r="F511" s="13"/>
      <c r="G511" s="13"/>
      <c r="H511" s="13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3.7" customHeight="1">
      <c r="A512" s="30"/>
      <c r="B512" s="30"/>
      <c r="C512" s="13"/>
      <c r="D512" s="111"/>
      <c r="E512" s="13"/>
      <c r="F512" s="13"/>
      <c r="G512" s="13"/>
      <c r="H512" s="13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3.7" customHeight="1">
      <c r="A513" s="30"/>
      <c r="B513" s="30"/>
      <c r="C513" s="13"/>
      <c r="D513" s="111"/>
      <c r="E513" s="13"/>
      <c r="F513" s="13"/>
      <c r="G513" s="13"/>
      <c r="H513" s="13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3.7" customHeight="1">
      <c r="A514" s="30"/>
      <c r="B514" s="30"/>
      <c r="C514" s="13"/>
      <c r="D514" s="111"/>
      <c r="E514" s="13"/>
      <c r="F514" s="13"/>
      <c r="G514" s="13"/>
      <c r="H514" s="13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3.7" customHeight="1">
      <c r="A515" s="30"/>
      <c r="B515" s="30"/>
      <c r="C515" s="13"/>
      <c r="D515" s="111"/>
      <c r="E515" s="13"/>
      <c r="F515" s="13"/>
      <c r="G515" s="13"/>
      <c r="H515" s="13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3.7" customHeight="1">
      <c r="A516" s="30"/>
      <c r="B516" s="30"/>
      <c r="C516" s="13"/>
      <c r="D516" s="111"/>
      <c r="E516" s="13"/>
      <c r="F516" s="13"/>
      <c r="G516" s="13"/>
      <c r="H516" s="13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3.7" customHeight="1">
      <c r="A517" s="30"/>
      <c r="B517" s="30"/>
      <c r="C517" s="13"/>
      <c r="D517" s="111"/>
      <c r="E517" s="13"/>
      <c r="F517" s="13"/>
      <c r="G517" s="13"/>
      <c r="H517" s="13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3.7" customHeight="1">
      <c r="A518" s="30"/>
      <c r="B518" s="30"/>
      <c r="C518" s="13"/>
      <c r="D518" s="111"/>
      <c r="E518" s="13"/>
      <c r="F518" s="13"/>
      <c r="G518" s="13"/>
      <c r="H518" s="13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3.7" customHeight="1">
      <c r="A519" s="30"/>
      <c r="B519" s="30"/>
      <c r="C519" s="13"/>
      <c r="D519" s="111"/>
      <c r="E519" s="13"/>
      <c r="F519" s="13"/>
      <c r="G519" s="13"/>
      <c r="H519" s="13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3.7" customHeight="1">
      <c r="A520" s="30"/>
      <c r="B520" s="30"/>
      <c r="C520" s="13"/>
      <c r="D520" s="111"/>
      <c r="E520" s="13"/>
      <c r="F520" s="13"/>
      <c r="G520" s="13"/>
      <c r="H520" s="13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3.7" customHeight="1">
      <c r="A521" s="30"/>
      <c r="B521" s="30"/>
      <c r="C521" s="13"/>
      <c r="D521" s="111"/>
      <c r="E521" s="13"/>
      <c r="F521" s="13"/>
      <c r="G521" s="13"/>
      <c r="H521" s="13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3.7" customHeight="1">
      <c r="A522" s="30"/>
      <c r="B522" s="30"/>
      <c r="C522" s="13"/>
      <c r="D522" s="111"/>
      <c r="E522" s="13"/>
      <c r="F522" s="13"/>
      <c r="G522" s="13"/>
      <c r="H522" s="13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3.7" customHeight="1">
      <c r="A523" s="30"/>
      <c r="B523" s="30"/>
      <c r="C523" s="13"/>
      <c r="D523" s="111"/>
      <c r="E523" s="13"/>
      <c r="F523" s="13"/>
      <c r="G523" s="13"/>
      <c r="H523" s="13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3.7" customHeight="1">
      <c r="A524" s="30"/>
      <c r="B524" s="30"/>
      <c r="C524" s="13"/>
      <c r="D524" s="111"/>
      <c r="E524" s="13"/>
      <c r="F524" s="13"/>
      <c r="G524" s="13"/>
      <c r="H524" s="13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3.7" customHeight="1">
      <c r="A525" s="30"/>
      <c r="B525" s="30"/>
      <c r="C525" s="13"/>
      <c r="D525" s="111"/>
      <c r="E525" s="13"/>
      <c r="F525" s="13"/>
      <c r="G525" s="13"/>
      <c r="H525" s="13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3.7" customHeight="1">
      <c r="A526" s="30"/>
      <c r="B526" s="30"/>
      <c r="C526" s="13"/>
      <c r="D526" s="111"/>
      <c r="E526" s="13"/>
      <c r="F526" s="13"/>
      <c r="G526" s="13"/>
      <c r="H526" s="13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3.7" customHeight="1">
      <c r="A527" s="30"/>
      <c r="B527" s="30"/>
      <c r="C527" s="13"/>
      <c r="D527" s="111"/>
      <c r="E527" s="13"/>
      <c r="F527" s="13"/>
      <c r="G527" s="13"/>
      <c r="H527" s="13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3.7" customHeight="1">
      <c r="A528" s="30"/>
      <c r="B528" s="30"/>
      <c r="C528" s="13"/>
      <c r="D528" s="111"/>
      <c r="E528" s="13"/>
      <c r="F528" s="13"/>
      <c r="G528" s="13"/>
      <c r="H528" s="13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3.7" customHeight="1">
      <c r="A529" s="30"/>
      <c r="B529" s="30"/>
      <c r="C529" s="13"/>
      <c r="D529" s="111"/>
      <c r="E529" s="13"/>
      <c r="F529" s="13"/>
      <c r="G529" s="13"/>
      <c r="H529" s="13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3.7" customHeight="1">
      <c r="A530" s="30"/>
      <c r="B530" s="30"/>
      <c r="C530" s="13"/>
      <c r="D530" s="111"/>
      <c r="E530" s="13"/>
      <c r="F530" s="13"/>
      <c r="G530" s="13"/>
      <c r="H530" s="13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3.7" customHeight="1">
      <c r="A531" s="30"/>
      <c r="B531" s="30"/>
      <c r="C531" s="13"/>
      <c r="D531" s="111"/>
      <c r="E531" s="13"/>
      <c r="F531" s="13"/>
      <c r="G531" s="13"/>
      <c r="H531" s="13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3.7" customHeight="1">
      <c r="A532" s="30"/>
      <c r="B532" s="30"/>
      <c r="C532" s="13"/>
      <c r="D532" s="111"/>
      <c r="E532" s="13"/>
      <c r="F532" s="13"/>
      <c r="G532" s="13"/>
      <c r="H532" s="13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3.7" customHeight="1">
      <c r="A533" s="30"/>
      <c r="B533" s="30"/>
      <c r="C533" s="13"/>
      <c r="D533" s="111"/>
      <c r="E533" s="13"/>
      <c r="F533" s="13"/>
      <c r="G533" s="13"/>
      <c r="H533" s="13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3.7" customHeight="1">
      <c r="A534" s="30"/>
      <c r="B534" s="30"/>
      <c r="C534" s="13"/>
      <c r="D534" s="111"/>
      <c r="E534" s="13"/>
      <c r="F534" s="13"/>
      <c r="G534" s="13"/>
      <c r="H534" s="13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3.7" customHeight="1">
      <c r="A535" s="30"/>
      <c r="B535" s="30"/>
      <c r="C535" s="13"/>
      <c r="D535" s="111"/>
      <c r="E535" s="13"/>
      <c r="F535" s="13"/>
      <c r="G535" s="13"/>
      <c r="H535" s="13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3.7" customHeight="1">
      <c r="A536" s="30"/>
      <c r="B536" s="30"/>
      <c r="C536" s="13"/>
      <c r="D536" s="111"/>
      <c r="E536" s="13"/>
      <c r="F536" s="13"/>
      <c r="G536" s="13"/>
      <c r="H536" s="13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3.7" customHeight="1">
      <c r="A537" s="30"/>
      <c r="B537" s="30"/>
      <c r="C537" s="13"/>
      <c r="D537" s="111"/>
      <c r="E537" s="13"/>
      <c r="F537" s="13"/>
      <c r="G537" s="13"/>
      <c r="H537" s="13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3.7" customHeight="1">
      <c r="A538" s="30"/>
      <c r="B538" s="30"/>
      <c r="C538" s="13"/>
      <c r="D538" s="111"/>
      <c r="E538" s="13"/>
      <c r="F538" s="13"/>
      <c r="G538" s="13"/>
      <c r="H538" s="13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3.7" customHeight="1">
      <c r="A539" s="30"/>
      <c r="B539" s="30"/>
      <c r="C539" s="13"/>
      <c r="D539" s="111"/>
      <c r="E539" s="13"/>
      <c r="F539" s="13"/>
      <c r="G539" s="13"/>
      <c r="H539" s="13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3.7" customHeight="1">
      <c r="A540" s="30"/>
      <c r="B540" s="30"/>
      <c r="C540" s="13"/>
      <c r="D540" s="111"/>
      <c r="E540" s="13"/>
      <c r="F540" s="13"/>
      <c r="G540" s="13"/>
      <c r="H540" s="13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3.7" customHeight="1">
      <c r="A541" s="30"/>
      <c r="B541" s="30"/>
      <c r="C541" s="13"/>
      <c r="D541" s="111"/>
      <c r="E541" s="13"/>
      <c r="F541" s="13"/>
      <c r="G541" s="13"/>
      <c r="H541" s="13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3.7" customHeight="1">
      <c r="A542" s="30"/>
      <c r="B542" s="30"/>
      <c r="C542" s="13"/>
      <c r="D542" s="111"/>
      <c r="E542" s="13"/>
      <c r="F542" s="13"/>
      <c r="G542" s="13"/>
      <c r="H542" s="13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3.7" customHeight="1">
      <c r="A543" s="30"/>
      <c r="B543" s="30"/>
      <c r="C543" s="13"/>
      <c r="D543" s="111"/>
      <c r="E543" s="13"/>
      <c r="F543" s="13"/>
      <c r="G543" s="13"/>
      <c r="H543" s="13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3.7" customHeight="1">
      <c r="A544" s="30"/>
      <c r="B544" s="30"/>
      <c r="C544" s="13"/>
      <c r="D544" s="111"/>
      <c r="E544" s="13"/>
      <c r="F544" s="13"/>
      <c r="G544" s="13"/>
      <c r="H544" s="13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3.7" customHeight="1">
      <c r="A545" s="30"/>
      <c r="B545" s="30"/>
      <c r="C545" s="13"/>
      <c r="D545" s="111"/>
      <c r="E545" s="13"/>
      <c r="F545" s="13"/>
      <c r="G545" s="13"/>
      <c r="H545" s="13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3.7" customHeight="1">
      <c r="A546" s="30"/>
      <c r="B546" s="30"/>
      <c r="C546" s="13"/>
      <c r="D546" s="111"/>
      <c r="E546" s="13"/>
      <c r="F546" s="13"/>
      <c r="G546" s="13"/>
      <c r="H546" s="13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3.7" customHeight="1">
      <c r="A547" s="30"/>
      <c r="B547" s="30"/>
      <c r="C547" s="13"/>
      <c r="D547" s="111"/>
      <c r="E547" s="13"/>
      <c r="F547" s="13"/>
      <c r="G547" s="13"/>
      <c r="H547" s="13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3.7" customHeight="1">
      <c r="A548" s="30"/>
      <c r="B548" s="30"/>
      <c r="C548" s="13"/>
      <c r="D548" s="111"/>
      <c r="E548" s="13"/>
      <c r="F548" s="13"/>
      <c r="G548" s="13"/>
      <c r="H548" s="13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3.7" customHeight="1">
      <c r="A549" s="30"/>
      <c r="B549" s="30"/>
      <c r="C549" s="13"/>
      <c r="D549" s="111"/>
      <c r="E549" s="13"/>
      <c r="F549" s="13"/>
      <c r="G549" s="13"/>
      <c r="H549" s="13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3.7" customHeight="1">
      <c r="A550" s="30"/>
      <c r="B550" s="30"/>
      <c r="C550" s="13"/>
      <c r="D550" s="111"/>
      <c r="E550" s="13"/>
      <c r="F550" s="13"/>
      <c r="G550" s="13"/>
      <c r="H550" s="13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3.7" customHeight="1">
      <c r="A551" s="30"/>
      <c r="B551" s="30"/>
      <c r="C551" s="13"/>
      <c r="D551" s="111"/>
      <c r="E551" s="13"/>
      <c r="F551" s="13"/>
      <c r="G551" s="13"/>
      <c r="H551" s="13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3.7" customHeight="1">
      <c r="A552" s="30"/>
      <c r="B552" s="30"/>
      <c r="C552" s="13"/>
      <c r="D552" s="111"/>
      <c r="E552" s="13"/>
      <c r="F552" s="13"/>
      <c r="G552" s="13"/>
      <c r="H552" s="13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3.7" customHeight="1">
      <c r="A553" s="30"/>
      <c r="B553" s="30"/>
      <c r="C553" s="13"/>
      <c r="D553" s="111"/>
      <c r="E553" s="13"/>
      <c r="F553" s="13"/>
      <c r="G553" s="13"/>
      <c r="H553" s="13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3.7" customHeight="1">
      <c r="A554" s="30"/>
      <c r="B554" s="30"/>
      <c r="C554" s="13"/>
      <c r="D554" s="111"/>
      <c r="E554" s="13"/>
      <c r="F554" s="13"/>
      <c r="G554" s="13"/>
      <c r="H554" s="13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3.7" customHeight="1">
      <c r="A555" s="30"/>
      <c r="B555" s="30"/>
      <c r="C555" s="13"/>
      <c r="D555" s="111"/>
      <c r="E555" s="13"/>
      <c r="F555" s="13"/>
      <c r="G555" s="13"/>
      <c r="H555" s="13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3.7" customHeight="1">
      <c r="A556" s="30"/>
      <c r="B556" s="30"/>
      <c r="C556" s="13"/>
      <c r="D556" s="111"/>
      <c r="E556" s="13"/>
      <c r="F556" s="13"/>
      <c r="G556" s="13"/>
      <c r="H556" s="13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3.7" customHeight="1">
      <c r="A557" s="30"/>
      <c r="B557" s="30"/>
      <c r="C557" s="13"/>
      <c r="D557" s="111"/>
      <c r="E557" s="13"/>
      <c r="F557" s="13"/>
      <c r="G557" s="13"/>
      <c r="H557" s="13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3.7" customHeight="1">
      <c r="A558" s="30"/>
      <c r="B558" s="30"/>
      <c r="C558" s="13"/>
      <c r="D558" s="111"/>
      <c r="E558" s="13"/>
      <c r="F558" s="13"/>
      <c r="G558" s="13"/>
      <c r="H558" s="13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3.7" customHeight="1">
      <c r="A559" s="30"/>
      <c r="B559" s="30"/>
      <c r="C559" s="13"/>
      <c r="D559" s="111"/>
      <c r="E559" s="13"/>
      <c r="F559" s="13"/>
      <c r="G559" s="13"/>
      <c r="H559" s="13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3.7" customHeight="1">
      <c r="A560" s="30"/>
      <c r="B560" s="30"/>
      <c r="C560" s="13"/>
      <c r="D560" s="111"/>
      <c r="E560" s="13"/>
      <c r="F560" s="13"/>
      <c r="G560" s="13"/>
      <c r="H560" s="13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3.7" customHeight="1">
      <c r="A561" s="30"/>
      <c r="B561" s="30"/>
      <c r="C561" s="13"/>
      <c r="D561" s="111"/>
      <c r="E561" s="13"/>
      <c r="F561" s="13"/>
      <c r="G561" s="13"/>
      <c r="H561" s="13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3.7" customHeight="1">
      <c r="A562" s="30"/>
      <c r="B562" s="30"/>
      <c r="C562" s="13"/>
      <c r="D562" s="111"/>
      <c r="E562" s="13"/>
      <c r="F562" s="13"/>
      <c r="G562" s="13"/>
      <c r="H562" s="13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3.7" customHeight="1">
      <c r="A563" s="30"/>
      <c r="B563" s="30"/>
      <c r="C563" s="13"/>
      <c r="D563" s="111"/>
      <c r="E563" s="13"/>
      <c r="F563" s="13"/>
      <c r="G563" s="13"/>
      <c r="H563" s="13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3.7" customHeight="1">
      <c r="A564" s="30"/>
      <c r="B564" s="30"/>
      <c r="C564" s="13"/>
      <c r="D564" s="111"/>
      <c r="E564" s="13"/>
      <c r="F564" s="13"/>
      <c r="G564" s="13"/>
      <c r="H564" s="13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3.7" customHeight="1">
      <c r="A565" s="30"/>
      <c r="B565" s="30"/>
      <c r="C565" s="13"/>
      <c r="D565" s="111"/>
      <c r="E565" s="13"/>
      <c r="F565" s="13"/>
      <c r="G565" s="13"/>
      <c r="H565" s="13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3.7" customHeight="1">
      <c r="A566" s="30"/>
      <c r="B566" s="30"/>
      <c r="C566" s="13"/>
      <c r="D566" s="111"/>
      <c r="E566" s="13"/>
      <c r="F566" s="13"/>
      <c r="G566" s="13"/>
      <c r="H566" s="13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3.7" customHeight="1">
      <c r="A567" s="30"/>
      <c r="B567" s="30"/>
      <c r="C567" s="13"/>
      <c r="D567" s="111"/>
      <c r="E567" s="13"/>
      <c r="F567" s="13"/>
      <c r="G567" s="13"/>
      <c r="H567" s="13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3.7" customHeight="1">
      <c r="A568" s="30"/>
      <c r="B568" s="30"/>
      <c r="C568" s="13"/>
      <c r="D568" s="111"/>
      <c r="E568" s="13"/>
      <c r="F568" s="13"/>
      <c r="G568" s="13"/>
      <c r="H568" s="13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3.7" customHeight="1">
      <c r="A569" s="30"/>
      <c r="B569" s="30"/>
      <c r="C569" s="13"/>
      <c r="D569" s="111"/>
      <c r="E569" s="13"/>
      <c r="F569" s="13"/>
      <c r="G569" s="13"/>
      <c r="H569" s="13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3.7" customHeight="1">
      <c r="A570" s="30"/>
      <c r="B570" s="30"/>
      <c r="C570" s="13"/>
      <c r="D570" s="111"/>
      <c r="E570" s="13"/>
      <c r="F570" s="13"/>
      <c r="G570" s="13"/>
      <c r="H570" s="13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3.7" customHeight="1">
      <c r="A571" s="30"/>
      <c r="B571" s="30"/>
      <c r="C571" s="13"/>
      <c r="D571" s="111"/>
      <c r="E571" s="13"/>
      <c r="F571" s="13"/>
      <c r="G571" s="13"/>
      <c r="H571" s="13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3.7" customHeight="1">
      <c r="A572" s="30"/>
      <c r="B572" s="30"/>
      <c r="C572" s="13"/>
      <c r="D572" s="111"/>
      <c r="E572" s="13"/>
      <c r="F572" s="13"/>
      <c r="G572" s="13"/>
      <c r="H572" s="13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3.7" customHeight="1">
      <c r="A573" s="30"/>
      <c r="B573" s="30"/>
      <c r="C573" s="13"/>
      <c r="D573" s="111"/>
      <c r="E573" s="13"/>
      <c r="F573" s="13"/>
      <c r="G573" s="13"/>
      <c r="H573" s="13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3.7" customHeight="1">
      <c r="A574" s="30"/>
      <c r="B574" s="30"/>
      <c r="C574" s="13"/>
      <c r="D574" s="111"/>
      <c r="E574" s="13"/>
      <c r="F574" s="13"/>
      <c r="G574" s="13"/>
      <c r="H574" s="13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3.7" customHeight="1">
      <c r="A575" s="30"/>
      <c r="B575" s="30"/>
      <c r="C575" s="13"/>
      <c r="D575" s="111"/>
      <c r="E575" s="13"/>
      <c r="F575" s="13"/>
      <c r="G575" s="13"/>
      <c r="H575" s="13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3.7" customHeight="1">
      <c r="A576" s="30"/>
      <c r="B576" s="30"/>
      <c r="C576" s="13"/>
      <c r="D576" s="111"/>
      <c r="E576" s="13"/>
      <c r="F576" s="13"/>
      <c r="G576" s="13"/>
      <c r="H576" s="13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3.7" customHeight="1">
      <c r="A577" s="30"/>
      <c r="B577" s="30"/>
      <c r="C577" s="13"/>
      <c r="D577" s="111"/>
      <c r="E577" s="13"/>
      <c r="F577" s="13"/>
      <c r="G577" s="13"/>
      <c r="H577" s="13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3.7" customHeight="1">
      <c r="A578" s="30"/>
      <c r="B578" s="30"/>
      <c r="C578" s="13"/>
      <c r="D578" s="111"/>
      <c r="E578" s="13"/>
      <c r="F578" s="13"/>
      <c r="G578" s="13"/>
      <c r="H578" s="13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3.7" customHeight="1">
      <c r="A579" s="30"/>
      <c r="B579" s="30"/>
      <c r="C579" s="13"/>
      <c r="D579" s="111"/>
      <c r="E579" s="13"/>
      <c r="F579" s="13"/>
      <c r="G579" s="13"/>
      <c r="H579" s="13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3.7" customHeight="1">
      <c r="A580" s="30"/>
      <c r="B580" s="30"/>
      <c r="C580" s="13"/>
      <c r="D580" s="111"/>
      <c r="E580" s="13"/>
      <c r="F580" s="13"/>
      <c r="G580" s="13"/>
      <c r="H580" s="13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3.7" customHeight="1">
      <c r="A581" s="30"/>
      <c r="B581" s="30"/>
      <c r="C581" s="13"/>
      <c r="D581" s="111"/>
      <c r="E581" s="13"/>
      <c r="F581" s="13"/>
      <c r="G581" s="13"/>
      <c r="H581" s="13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3.7" customHeight="1">
      <c r="A582" s="30"/>
      <c r="B582" s="30"/>
      <c r="C582" s="13"/>
      <c r="D582" s="111"/>
      <c r="E582" s="13"/>
      <c r="F582" s="13"/>
      <c r="G582" s="13"/>
      <c r="H582" s="13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3.7" customHeight="1">
      <c r="A583" s="30"/>
      <c r="B583" s="30"/>
      <c r="C583" s="13"/>
      <c r="D583" s="111"/>
      <c r="E583" s="13"/>
      <c r="F583" s="13"/>
      <c r="G583" s="13"/>
      <c r="H583" s="13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3.7" customHeight="1">
      <c r="A584" s="30"/>
      <c r="B584" s="30"/>
      <c r="C584" s="13"/>
      <c r="D584" s="111"/>
      <c r="E584" s="13"/>
      <c r="F584" s="13"/>
      <c r="G584" s="13"/>
      <c r="H584" s="13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3.7" customHeight="1">
      <c r="A585" s="30"/>
      <c r="B585" s="30"/>
      <c r="C585" s="13"/>
      <c r="D585" s="111"/>
      <c r="E585" s="13"/>
      <c r="F585" s="13"/>
      <c r="G585" s="13"/>
      <c r="H585" s="13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3.7" customHeight="1">
      <c r="A586" s="30"/>
      <c r="B586" s="30"/>
      <c r="C586" s="13"/>
      <c r="D586" s="111"/>
      <c r="E586" s="13"/>
      <c r="F586" s="13"/>
      <c r="G586" s="13"/>
      <c r="H586" s="13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</sheetData>
  <pageMargins left="0.51181100000000002" right="0.51181100000000002" top="0.78740200000000005" bottom="0.78740200000000005" header="0.31496099999999999" footer="0.31496099999999999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COMPOSIÇÕES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Fein</dc:creator>
  <cp:lastModifiedBy>ILDA</cp:lastModifiedBy>
  <cp:lastPrinted>2020-07-27T22:30:02Z</cp:lastPrinted>
  <dcterms:created xsi:type="dcterms:W3CDTF">2020-06-08T04:05:00Z</dcterms:created>
  <dcterms:modified xsi:type="dcterms:W3CDTF">2020-07-29T14:16:59Z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1046-11.2.0.8991</vt:lpwstr>
  </property>
</Properties>
</file>